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Документы\прайс-лист\"/>
    </mc:Choice>
  </mc:AlternateContent>
  <bookViews>
    <workbookView xWindow="-225" yWindow="-180" windowWidth="9690" windowHeight="5730"/>
  </bookViews>
  <sheets>
    <sheet name="prise" sheetId="11" r:id="rId1"/>
    <sheet name="Лист1" sheetId="12" r:id="rId2"/>
  </sheets>
  <definedNames>
    <definedName name="_xlnm.Print_Area" localSheetId="0">prise!$B$2:$O$79</definedName>
  </definedNames>
  <calcPr calcId="162913"/>
</workbook>
</file>

<file path=xl/calcChain.xml><?xml version="1.0" encoding="utf-8"?>
<calcChain xmlns="http://schemas.openxmlformats.org/spreadsheetml/2006/main">
  <c r="G56" i="11" l="1"/>
  <c r="G52" i="11"/>
  <c r="G48" i="11"/>
  <c r="G42" i="11"/>
  <c r="G36" i="11"/>
  <c r="G33" i="11"/>
  <c r="G28" i="11"/>
  <c r="G25" i="11"/>
  <c r="G20" i="11"/>
  <c r="G21" i="11"/>
  <c r="G19" i="11"/>
  <c r="N19" i="11"/>
  <c r="N44" i="11"/>
  <c r="N42" i="11"/>
  <c r="O43" i="11"/>
  <c r="N40" i="11"/>
  <c r="O38" i="11"/>
  <c r="N38" i="11"/>
  <c r="N37" i="11"/>
  <c r="O37" i="11" s="1"/>
  <c r="N35" i="11"/>
  <c r="O35" i="11" s="1"/>
  <c r="N33" i="11"/>
  <c r="N32" i="11"/>
  <c r="N30" i="11"/>
  <c r="N29" i="11"/>
  <c r="N28" i="11"/>
  <c r="N20" i="11"/>
  <c r="N52" i="11" l="1"/>
  <c r="N51" i="11"/>
  <c r="N41" i="11"/>
  <c r="N23" i="11"/>
  <c r="N25" i="11"/>
  <c r="G38" i="11"/>
  <c r="F71" i="11" l="1"/>
  <c r="G23" i="11" l="1"/>
  <c r="G35" i="11" l="1"/>
  <c r="N21" i="11" l="1"/>
  <c r="G43" i="11"/>
  <c r="G45" i="11" l="1"/>
  <c r="N22" i="11" l="1"/>
  <c r="N24" i="11" s="1"/>
  <c r="G49" i="11" l="1"/>
  <c r="N26" i="11" l="1"/>
  <c r="N27" i="11"/>
  <c r="G39" i="11" l="1"/>
  <c r="G40" i="11" s="1"/>
  <c r="O51" i="11" l="1"/>
  <c r="L51" i="11"/>
  <c r="L50" i="11" s="1"/>
  <c r="O50" i="11" l="1"/>
  <c r="G70" i="11" l="1"/>
  <c r="G57" i="11" l="1"/>
  <c r="G58" i="11" s="1"/>
  <c r="G59" i="11" s="1"/>
  <c r="G60" i="11" s="1"/>
  <c r="G61" i="11" s="1"/>
  <c r="G37" i="11"/>
  <c r="G41" i="11" s="1"/>
  <c r="G44" i="11" l="1"/>
  <c r="O49" i="11" l="1"/>
  <c r="O29" i="11" l="1"/>
  <c r="H31" i="11"/>
  <c r="H47" i="11"/>
  <c r="D50" i="11"/>
  <c r="O28" i="11"/>
  <c r="O23" i="11"/>
  <c r="O31" i="11"/>
  <c r="O21" i="11"/>
  <c r="O22" i="11"/>
  <c r="H36" i="11"/>
  <c r="H35" i="11"/>
  <c r="O24" i="11"/>
  <c r="O20" i="11"/>
  <c r="O27" i="11"/>
  <c r="H21" i="11"/>
  <c r="H20" i="11"/>
  <c r="N69" i="11"/>
  <c r="N70" i="11" s="1"/>
  <c r="N71" i="11" s="1"/>
  <c r="H56" i="11"/>
  <c r="D57" i="11"/>
  <c r="O41" i="11"/>
  <c r="F70" i="11"/>
  <c r="O19" i="11"/>
  <c r="O44" i="11"/>
  <c r="O42" i="11"/>
  <c r="H19" i="11"/>
  <c r="H32" i="11"/>
  <c r="O45" i="11"/>
  <c r="H28" i="11"/>
  <c r="G63" i="11"/>
  <c r="H25" i="11"/>
  <c r="G65" i="11"/>
  <c r="G64" i="11" s="1"/>
  <c r="H65" i="11"/>
  <c r="H64" i="11" s="1"/>
  <c r="H39" i="11" l="1"/>
  <c r="H29" i="11"/>
  <c r="H57" i="11"/>
  <c r="H58" i="11"/>
  <c r="H38" i="11"/>
  <c r="H37" i="11"/>
  <c r="H34" i="11" l="1"/>
  <c r="H33" i="11"/>
  <c r="H42" i="11"/>
  <c r="H41" i="11"/>
  <c r="H46" i="11"/>
  <c r="H40" i="11"/>
  <c r="H59" i="11"/>
  <c r="H45" i="11"/>
  <c r="H43" i="11"/>
  <c r="H44" i="11" l="1"/>
  <c r="H52" i="11"/>
  <c r="H53" i="11"/>
  <c r="H61" i="11"/>
  <c r="H60" i="11"/>
  <c r="O26" i="11" l="1"/>
  <c r="O25" i="11"/>
  <c r="H49" i="11"/>
  <c r="H48" i="11"/>
  <c r="G50" i="11"/>
  <c r="H50" i="11" s="1"/>
  <c r="H51" i="11" l="1"/>
  <c r="O30" i="11"/>
  <c r="O32" i="11"/>
  <c r="O33" i="11" l="1"/>
  <c r="N34" i="11"/>
  <c r="N36" i="11" l="1"/>
  <c r="O34" i="11"/>
  <c r="O36" i="11" l="1"/>
  <c r="H22" i="11" l="1"/>
  <c r="G24" i="11"/>
  <c r="H23" i="11" l="1"/>
  <c r="G27" i="11"/>
  <c r="G26" i="11"/>
  <c r="H26" i="11" s="1"/>
  <c r="H24" i="11"/>
  <c r="G30" i="11" l="1"/>
  <c r="H30" i="11" s="1"/>
  <c r="H27" i="11"/>
</calcChain>
</file>

<file path=xl/sharedStrings.xml><?xml version="1.0" encoding="utf-8"?>
<sst xmlns="http://schemas.openxmlformats.org/spreadsheetml/2006/main" count="248" uniqueCount="158">
  <si>
    <t>1250х2500</t>
  </si>
  <si>
    <t>6мм</t>
  </si>
  <si>
    <t>30мм</t>
  </si>
  <si>
    <t>раскрой листа</t>
  </si>
  <si>
    <t>1,5мм</t>
  </si>
  <si>
    <t>цена  от  пачки</t>
  </si>
  <si>
    <t>22мм</t>
  </si>
  <si>
    <t>длина</t>
  </si>
  <si>
    <t>11,7м</t>
  </si>
  <si>
    <t>Наименование</t>
  </si>
  <si>
    <t>18мм</t>
  </si>
  <si>
    <t>4,0мм</t>
  </si>
  <si>
    <t>5,0мм</t>
  </si>
  <si>
    <t>50мм</t>
  </si>
  <si>
    <t>6,0мм</t>
  </si>
  <si>
    <t>12м</t>
  </si>
  <si>
    <t>1500-1600х6000</t>
  </si>
  <si>
    <t>6м</t>
  </si>
  <si>
    <t>2000х6000</t>
  </si>
  <si>
    <t>цена от 1тн</t>
  </si>
  <si>
    <t>1500х6000</t>
  </si>
  <si>
    <t xml:space="preserve"> 3,0мм</t>
  </si>
  <si>
    <t>2,0мм</t>
  </si>
  <si>
    <t>www.stalcompany.com</t>
  </si>
  <si>
    <t>100мм</t>
  </si>
  <si>
    <t>Ваш менеджер:</t>
  </si>
  <si>
    <t>1500-2000х6000-8000</t>
  </si>
  <si>
    <t>1500-2500х6000-12000</t>
  </si>
  <si>
    <r>
      <t>Тел/факс:</t>
    </r>
    <r>
      <rPr>
        <b/>
        <sz val="20"/>
        <rFont val="Arial Cyr"/>
        <charset val="204"/>
      </rPr>
      <t xml:space="preserve"> </t>
    </r>
    <r>
      <rPr>
        <b/>
        <sz val="22"/>
        <rFont val="Arial Cyr"/>
        <charset val="204"/>
      </rPr>
      <t xml:space="preserve"> </t>
    </r>
    <r>
      <rPr>
        <b/>
        <sz val="25"/>
        <rFont val="Arial Cyr"/>
        <charset val="204"/>
      </rPr>
      <t>,</t>
    </r>
  </si>
  <si>
    <t xml:space="preserve">  </t>
  </si>
  <si>
    <t>70мм</t>
  </si>
  <si>
    <t>90мм</t>
  </si>
  <si>
    <t>120мм</t>
  </si>
  <si>
    <t>28мм</t>
  </si>
  <si>
    <t>1500-2500х6000-9000</t>
  </si>
  <si>
    <t>80мм</t>
  </si>
  <si>
    <t>8У;8П;10П;10У</t>
  </si>
  <si>
    <t>12П;12У;16П;16У</t>
  </si>
  <si>
    <t>18У;20У;20П</t>
  </si>
  <si>
    <t>1500-2000х6000-6500</t>
  </si>
  <si>
    <t>1500-2000х2000-6000</t>
  </si>
  <si>
    <r>
      <rPr>
        <b/>
        <u/>
        <sz val="8"/>
        <rFont val="Arial Cyr"/>
        <charset val="204"/>
      </rPr>
      <t>Адрес офиса:</t>
    </r>
    <r>
      <rPr>
        <b/>
        <sz val="8"/>
        <rFont val="Arial Cyr"/>
        <family val="2"/>
        <charset val="204"/>
      </rPr>
      <t xml:space="preserve"> г. СПб, ул. Чайковского д.13                                        </t>
    </r>
    <r>
      <rPr>
        <b/>
        <sz val="7"/>
        <rFont val="Arial Cyr"/>
        <charset val="204"/>
      </rPr>
      <t>режим работы</t>
    </r>
    <r>
      <rPr>
        <b/>
        <sz val="8"/>
        <rFont val="Arial Cyr"/>
        <family val="2"/>
        <charset val="204"/>
      </rPr>
      <t xml:space="preserve">: 9.00-17.30                                 </t>
    </r>
  </si>
  <si>
    <t>цена  до 5тн</t>
  </si>
  <si>
    <t>4,0мм ромб</t>
  </si>
  <si>
    <t>4,0мм чеч</t>
  </si>
  <si>
    <t>2000-2300х6000-12000</t>
  </si>
  <si>
    <t>50х50х5</t>
  </si>
  <si>
    <t>ст3сп</t>
  </si>
  <si>
    <t>60мм</t>
  </si>
  <si>
    <t>ПРИНИМАЕМ ЗАКАЗЫ НА ПРОКАТ Г/К ЛИСТОВОЙ СТАЛИ- РАЗНЫЕ РАЗМЕРЫ, стали</t>
  </si>
  <si>
    <t>11,7м-12м</t>
  </si>
  <si>
    <t>2000-2050х6000-12000</t>
  </si>
  <si>
    <t xml:space="preserve">ПРОИЗВОДИМ РЕЗКУ/ГАЗОМ, машинкой/ ПО ШИРИНЕ ЛИСТА!!! </t>
  </si>
  <si>
    <t>1500/2000х6000</t>
  </si>
  <si>
    <t>8,10мм</t>
  </si>
  <si>
    <t>1550-2500х6000-12000</t>
  </si>
  <si>
    <t>4мм</t>
  </si>
  <si>
    <t>цена от 5тонн</t>
  </si>
  <si>
    <t>1600-2500х6000-12000</t>
  </si>
  <si>
    <t>1500х3000/6000</t>
  </si>
  <si>
    <t>5мм</t>
  </si>
  <si>
    <t>63х63/75х75х5-6</t>
  </si>
  <si>
    <t>под заказ</t>
  </si>
  <si>
    <t>7,9,15мм</t>
  </si>
  <si>
    <t>РАСПРОДАЖА</t>
  </si>
  <si>
    <t>Лист г/к  ст09Г2С, 17Г1С, К56,К60,К52</t>
  </si>
  <si>
    <t>1500-1600х2000-4000</t>
  </si>
  <si>
    <t>3мм</t>
  </si>
  <si>
    <t>1250/1500х2500/6000</t>
  </si>
  <si>
    <r>
      <t xml:space="preserve">90-120мм </t>
    </r>
    <r>
      <rPr>
        <b/>
        <sz val="7.5"/>
        <rFont val="Arial CYR"/>
        <charset val="204"/>
      </rPr>
      <t>ст09Г2С</t>
    </r>
  </si>
  <si>
    <t>цена до 3тн</t>
  </si>
  <si>
    <t xml:space="preserve">                  ООО "Меркатор"</t>
  </si>
  <si>
    <t>E-mail: 7027073@mail.ru</t>
  </si>
  <si>
    <t>6,0-8,0мм</t>
  </si>
  <si>
    <t>цена до 3тн, от 500кг</t>
  </si>
  <si>
    <t>40х40х4</t>
  </si>
  <si>
    <t>1500/2000х12000</t>
  </si>
  <si>
    <t>цена  от 5тн</t>
  </si>
  <si>
    <t>1250/1500х6000</t>
  </si>
  <si>
    <t xml:space="preserve">4-6мм </t>
  </si>
  <si>
    <t>8-10мм</t>
  </si>
  <si>
    <t>12-16мм</t>
  </si>
  <si>
    <t>60-100мм</t>
  </si>
  <si>
    <t>22У;24У;27У,30,40У</t>
  </si>
  <si>
    <t>Лист рифленый</t>
  </si>
  <si>
    <t>Лист г/к ст3сп1-5</t>
  </si>
  <si>
    <t>Швеллер ст3сп</t>
  </si>
  <si>
    <t>Лист х/к ст08пс</t>
  </si>
  <si>
    <t>1300-1800х6000-12200</t>
  </si>
  <si>
    <r>
      <rPr>
        <b/>
        <u/>
        <sz val="8"/>
        <rFont val="Arial Cyr"/>
        <charset val="204"/>
      </rPr>
      <t>Адрес склада:</t>
    </r>
    <r>
      <rPr>
        <b/>
        <sz val="8"/>
        <rFont val="Arial CYR"/>
        <charset val="204"/>
      </rPr>
      <t xml:space="preserve"> </t>
    </r>
    <r>
      <rPr>
        <b/>
        <sz val="8.5"/>
        <rFont val="Arial CYR"/>
        <charset val="204"/>
      </rPr>
      <t>г.Санкт-Петербург, ул.Караваевская д.59</t>
    </r>
    <r>
      <rPr>
        <b/>
        <sz val="7.5"/>
        <rFont val="Arial CYR"/>
        <charset val="204"/>
      </rPr>
      <t xml:space="preserve"> территория "ДОЗ-5"  тел:/812 /700-98-38 режим работы: 9.00-17.00 обед 13-00-13-30</t>
    </r>
  </si>
  <si>
    <t xml:space="preserve">                                                                                                                             </t>
  </si>
  <si>
    <t>продажа черного металлопроката</t>
  </si>
  <si>
    <t>* в случае резки, возможно увеличение стоимости на 1000р/тн</t>
  </si>
  <si>
    <t>1500-1600х3000/6000</t>
  </si>
  <si>
    <t>140,150, 160мм</t>
  </si>
  <si>
    <t>10,00-12,00мм</t>
  </si>
  <si>
    <t>2000х6000/12000</t>
  </si>
  <si>
    <t>8мм-10мм-12мм</t>
  </si>
  <si>
    <t>Лист г/к  ст10ХСНД*</t>
  </si>
  <si>
    <t>8,00мм</t>
  </si>
  <si>
    <t>14,16мм</t>
  </si>
  <si>
    <t>1500-2000х4000-6000</t>
  </si>
  <si>
    <t>140,150,160мм</t>
  </si>
  <si>
    <t>цена от 300кг</t>
  </si>
  <si>
    <t>20,25,30,36</t>
  </si>
  <si>
    <t xml:space="preserve">40,50мм </t>
  </si>
  <si>
    <t>14-16мм</t>
  </si>
  <si>
    <t>1500/2000х4000</t>
  </si>
  <si>
    <t>55,60мм</t>
  </si>
  <si>
    <t>70,80мм</t>
  </si>
  <si>
    <r>
      <t>3,0мм</t>
    </r>
    <r>
      <rPr>
        <b/>
        <sz val="7.5"/>
        <rFont val="Arial CYR"/>
        <charset val="204"/>
      </rPr>
      <t>чеч</t>
    </r>
  </si>
  <si>
    <r>
      <t>3,0мм</t>
    </r>
    <r>
      <rPr>
        <b/>
        <sz val="7.5"/>
        <rFont val="Arial CYR"/>
        <charset val="204"/>
      </rPr>
      <t xml:space="preserve"> ромб</t>
    </r>
  </si>
  <si>
    <t>5,0мм чеч</t>
  </si>
  <si>
    <t>5,0мм ромб</t>
  </si>
  <si>
    <t>1,5-3,00мм</t>
  </si>
  <si>
    <t xml:space="preserve">5,0П; 6,5У; </t>
  </si>
  <si>
    <t>12,14,16мм</t>
  </si>
  <si>
    <t>8,10,12,14мм</t>
  </si>
  <si>
    <t>32,36мм</t>
  </si>
  <si>
    <t>32-36мм</t>
  </si>
  <si>
    <t>от 1тн</t>
  </si>
  <si>
    <t>до 1тн</t>
  </si>
  <si>
    <t>*   ОСУЩЕСТВЛЯЕМ РЕЗКУ В РАЗМЕР/ГАЗ ручной - от 4ММ/</t>
  </si>
  <si>
    <t>10мм</t>
  </si>
  <si>
    <t>8,10,12мм</t>
  </si>
  <si>
    <t>8,10мм,нл</t>
  </si>
  <si>
    <t>12,14,16мм, нл</t>
  </si>
  <si>
    <t>20,30,40,50мм</t>
  </si>
  <si>
    <t>20,25мм</t>
  </si>
  <si>
    <t>20,25,26мм</t>
  </si>
  <si>
    <t>45,50мм</t>
  </si>
  <si>
    <t xml:space="preserve">60,70,80мм </t>
  </si>
  <si>
    <t>резка кратно 1м</t>
  </si>
  <si>
    <t>Лист г/к ст20</t>
  </si>
  <si>
    <t>1250х2500/1500х6000</t>
  </si>
  <si>
    <t>0,5-1,40мм</t>
  </si>
  <si>
    <t xml:space="preserve">25х25х4/32х32х4 </t>
  </si>
  <si>
    <t>* Погрузка в закрытый кузов-3000руб./тн</t>
  </si>
  <si>
    <t>*4-160мм  При  покупке менее 100кг,  +5000р/тн                                    при покупке 4-160мм до 300кг +2000р/тн                                                 резка листов толщиной 4-10мм кратно 500мм,                                резка ст10ХСНД кратно 1м</t>
  </si>
  <si>
    <t xml:space="preserve">18,20,22мм </t>
  </si>
  <si>
    <t>20,25,30мм  12кат.</t>
  </si>
  <si>
    <t>20,25,30мм  15кат.</t>
  </si>
  <si>
    <t>20мм-50мм нл</t>
  </si>
  <si>
    <t>32,36мм кат.12</t>
  </si>
  <si>
    <t>32,36мм кат.15</t>
  </si>
  <si>
    <t>40,45мм кат.12</t>
  </si>
  <si>
    <t>40,45мм кат.15</t>
  </si>
  <si>
    <t>90,100мм</t>
  </si>
  <si>
    <t>110,120мм</t>
  </si>
  <si>
    <t xml:space="preserve">1500/2000х6000 </t>
  </si>
  <si>
    <t>40,50мм 3сп1</t>
  </si>
  <si>
    <t>40,45,50 3сп5</t>
  </si>
  <si>
    <t>Уголок равнополочный ст3сп /ст09Г2С</t>
  </si>
  <si>
    <t xml:space="preserve">20-36-40мм </t>
  </si>
  <si>
    <t xml:space="preserve">50мм </t>
  </si>
  <si>
    <t xml:space="preserve">ОСУЩЕСТВЛЯЕМ  ДОСТАВКУ А/ТР </t>
  </si>
  <si>
    <t>/812/ 702-70-73 245-39-00 моб.(921)429-41-22</t>
  </si>
  <si>
    <t>1600-2500х6000-11900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</si>
</sst>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C19]dd\ mmmm\ yyyy\ \г\.;@"/>
  </numFmts>
  <fonts count="5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charset val="204"/>
    </font>
    <font>
      <b/>
      <sz val="9"/>
      <name val="Arial Cyr"/>
      <family val="2"/>
      <charset val="204"/>
    </font>
    <font>
      <b/>
      <sz val="9.5"/>
      <name val="Arial Cyr"/>
      <family val="2"/>
      <charset val="204"/>
    </font>
    <font>
      <b/>
      <sz val="8.5"/>
      <name val="Arial Cyr"/>
      <family val="2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9.5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7"/>
      <name val="Arial Cyr"/>
      <charset val="204"/>
    </font>
    <font>
      <b/>
      <i/>
      <sz val="22"/>
      <name val="Arial"/>
      <family val="2"/>
      <charset val="204"/>
    </font>
    <font>
      <b/>
      <sz val="7.5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0"/>
      <name val="Arial Cyr"/>
      <charset val="204"/>
    </font>
    <font>
      <b/>
      <sz val="6.5"/>
      <name val="Arial Cyr"/>
      <charset val="204"/>
    </font>
    <font>
      <b/>
      <sz val="16"/>
      <name val="Arial Cyr"/>
      <charset val="204"/>
    </font>
    <font>
      <b/>
      <i/>
      <sz val="11"/>
      <name val="Arial Cyr"/>
      <charset val="204"/>
    </font>
    <font>
      <b/>
      <sz val="7.8"/>
      <name val="Arial Cyr"/>
      <family val="2"/>
      <charset val="204"/>
    </font>
    <font>
      <b/>
      <sz val="17"/>
      <name val="Arial Cyr"/>
      <charset val="204"/>
    </font>
    <font>
      <b/>
      <i/>
      <sz val="12"/>
      <name val="Arial Cyr"/>
      <charset val="204"/>
    </font>
    <font>
      <b/>
      <u/>
      <sz val="10"/>
      <name val="Arial Cyr"/>
      <charset val="204"/>
    </font>
    <font>
      <b/>
      <i/>
      <sz val="24"/>
      <name val="Arial"/>
      <family val="2"/>
      <charset val="204"/>
    </font>
    <font>
      <b/>
      <sz val="25"/>
      <name val="Arial Cyr"/>
      <charset val="204"/>
    </font>
    <font>
      <b/>
      <sz val="20"/>
      <name val="Arial Cyr"/>
      <charset val="204"/>
    </font>
    <font>
      <b/>
      <u/>
      <sz val="25"/>
      <name val="Arial Cyr"/>
      <charset val="204"/>
    </font>
    <font>
      <b/>
      <u/>
      <sz val="23"/>
      <name val="Arial Cyr"/>
      <charset val="204"/>
    </font>
    <font>
      <b/>
      <sz val="9.5"/>
      <name val="Arial Cyr"/>
      <charset val="204"/>
    </font>
    <font>
      <sz val="9.5"/>
      <name val="Arial Cyr"/>
      <charset val="204"/>
    </font>
    <font>
      <b/>
      <sz val="10"/>
      <color indexed="12"/>
      <name val="Arial Cyr"/>
      <charset val="204"/>
    </font>
    <font>
      <b/>
      <sz val="11.5"/>
      <name val="Arial Cyr"/>
      <charset val="204"/>
    </font>
    <font>
      <b/>
      <sz val="22"/>
      <name val="Arial Cyr"/>
      <charset val="204"/>
    </font>
    <font>
      <sz val="11"/>
      <name val="Arial Cyr"/>
      <charset val="204"/>
    </font>
    <font>
      <b/>
      <i/>
      <sz val="14"/>
      <name val="Arial Cyr"/>
      <charset val="204"/>
    </font>
    <font>
      <b/>
      <u/>
      <sz val="10"/>
      <color indexed="45"/>
      <name val="Arial Cyr"/>
      <charset val="204"/>
    </font>
    <font>
      <b/>
      <u/>
      <sz val="8"/>
      <name val="Arial Cyr"/>
      <charset val="204"/>
    </font>
    <font>
      <b/>
      <sz val="18"/>
      <name val="Arial Cyr"/>
      <charset val="204"/>
    </font>
    <font>
      <b/>
      <sz val="7.5"/>
      <name val="Arial CYR"/>
      <charset val="204"/>
    </font>
    <font>
      <b/>
      <u/>
      <sz val="14"/>
      <name val="Arial Cyr"/>
      <charset val="204"/>
    </font>
    <font>
      <b/>
      <sz val="8.5"/>
      <name val="Arial CYR"/>
      <charset val="204"/>
    </font>
    <font>
      <b/>
      <sz val="9"/>
      <name val="Arial Cyr"/>
      <charset val="204"/>
    </font>
    <font>
      <b/>
      <sz val="28"/>
      <name val="Arial"/>
      <family val="2"/>
      <charset val="204"/>
    </font>
    <font>
      <b/>
      <u/>
      <sz val="36"/>
      <name val="Arial"/>
      <family val="2"/>
      <charset val="204"/>
    </font>
    <font>
      <b/>
      <u/>
      <sz val="36"/>
      <name val="Arial Cyr"/>
      <charset val="204"/>
    </font>
    <font>
      <b/>
      <sz val="6.8"/>
      <name val="Arial Cyr"/>
      <charset val="204"/>
    </font>
    <font>
      <sz val="8"/>
      <name val="Arial Cyr"/>
      <family val="2"/>
      <charset val="204"/>
    </font>
    <font>
      <b/>
      <sz val="11.5"/>
      <name val="Arial Cyr"/>
      <family val="2"/>
      <charset val="204"/>
    </font>
    <font>
      <b/>
      <sz val="6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164" fontId="23" fillId="0" borderId="0" xfId="0" applyNumberFormat="1" applyFont="1" applyBorder="1" applyAlignment="1">
      <alignment horizontal="left" wrapText="1"/>
    </xf>
    <xf numFmtId="164" fontId="32" fillId="0" borderId="0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1" applyFont="1" applyBorder="1" applyAlignment="1" applyProtection="1">
      <alignment horizontal="left" vertical="center"/>
    </xf>
    <xf numFmtId="2" fontId="6" fillId="0" borderId="9" xfId="0" applyNumberFormat="1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right" wrapText="1"/>
    </xf>
    <xf numFmtId="0" fontId="13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43" fillId="0" borderId="0" xfId="1" applyFont="1" applyBorder="1" applyAlignment="1" applyProtection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165" fontId="4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2" fontId="23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165" fontId="47" fillId="0" borderId="6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164" fontId="52" fillId="0" borderId="4" xfId="0" applyNumberFormat="1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14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2" fontId="36" fillId="5" borderId="7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/>
    </xf>
    <xf numFmtId="2" fontId="49" fillId="5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55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48" fillId="0" borderId="9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" fontId="7" fillId="0" borderId="9" xfId="0" applyNumberFormat="1" applyFont="1" applyBorder="1" applyAlignment="1">
      <alignment horizontal="center" vertical="center"/>
    </xf>
    <xf numFmtId="16" fontId="7" fillId="0" borderId="14" xfId="0" applyNumberFormat="1" applyFont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2" fontId="18" fillId="5" borderId="9" xfId="0" applyNumberFormat="1" applyFont="1" applyFill="1" applyBorder="1" applyAlignment="1">
      <alignment horizontal="center" vertical="center"/>
    </xf>
    <xf numFmtId="2" fontId="18" fillId="5" borderId="14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46" fillId="0" borderId="9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 vertical="center"/>
    </xf>
    <xf numFmtId="165" fontId="47" fillId="0" borderId="6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164" fontId="34" fillId="0" borderId="0" xfId="0" applyNumberFormat="1" applyFont="1" applyBorder="1" applyAlignment="1">
      <alignment horizontal="left" vertical="top" wrapText="1"/>
    </xf>
    <xf numFmtId="164" fontId="34" fillId="0" borderId="4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30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4" borderId="9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</xdr:colOff>
      <xdr:row>4</xdr:row>
      <xdr:rowOff>333374</xdr:rowOff>
    </xdr:from>
    <xdr:to>
      <xdr:col>7</xdr:col>
      <xdr:colOff>142875</xdr:colOff>
      <xdr:row>9</xdr:row>
      <xdr:rowOff>119063</xdr:rowOff>
    </xdr:to>
    <xdr:pic>
      <xdr:nvPicPr>
        <xdr:cNvPr id="8" name="Рисунок 7" descr="Snowflake PNG 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625" y="627062"/>
          <a:ext cx="889000" cy="698501"/>
        </a:xfrm>
        <a:prstGeom prst="rect">
          <a:avLst/>
        </a:prstGeom>
        <a:effectLst>
          <a:glow rad="38100">
            <a:schemeClr val="accent1">
              <a:alpha val="0"/>
            </a:schemeClr>
          </a:glow>
          <a:outerShdw blurRad="50800" dist="50800" dir="5400000" sx="3000" sy="3000" algn="ctr" rotWithShape="0">
            <a:srgbClr val="000000">
              <a:alpha val="19000"/>
            </a:srgbClr>
          </a:outerShdw>
          <a:reflection blurRad="914400" stA="2000" endPos="65000" dist="596900" dir="5400000" sy="-100000" algn="bl" rotWithShape="0"/>
        </a:effectLst>
      </xdr:spPr>
    </xdr:pic>
    <xdr:clientData/>
  </xdr:twoCellAnchor>
  <xdr:twoCellAnchor editAs="oneCell">
    <xdr:from>
      <xdr:col>13</xdr:col>
      <xdr:colOff>388937</xdr:colOff>
      <xdr:row>0</xdr:row>
      <xdr:rowOff>0</xdr:rowOff>
    </xdr:from>
    <xdr:to>
      <xdr:col>15</xdr:col>
      <xdr:colOff>1</xdr:colOff>
      <xdr:row>9</xdr:row>
      <xdr:rowOff>71439</xdr:rowOff>
    </xdr:to>
    <xdr:pic>
      <xdr:nvPicPr>
        <xdr:cNvPr id="3" name="Рисунок 2" descr="Snowflake PNG 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2" y="0"/>
          <a:ext cx="1468439" cy="1277939"/>
        </a:xfrm>
        <a:prstGeom prst="rect">
          <a:avLst/>
        </a:prstGeom>
        <a:effectLst>
          <a:glow rad="38100">
            <a:schemeClr val="accent1">
              <a:alpha val="0"/>
            </a:schemeClr>
          </a:glow>
          <a:outerShdw blurRad="50800" dist="50800" dir="5400000" sx="3000" sy="3000" algn="ctr" rotWithShape="0">
            <a:srgbClr val="000000">
              <a:alpha val="89000"/>
            </a:srgbClr>
          </a:outerShdw>
          <a:reflection blurRad="787400" stA="2000" endPos="65000" dist="596900" dir="5400000" sy="-100000" algn="bl" rotWithShape="0"/>
        </a:effectLst>
      </xdr:spPr>
    </xdr:pic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123825</xdr:colOff>
      <xdr:row>83</xdr:row>
      <xdr:rowOff>0</xdr:rowOff>
    </xdr:to>
    <xdr:sp macro="" textlink="">
      <xdr:nvSpPr>
        <xdr:cNvPr id="1025" name="Объект 2"/>
        <xdr:cNvSpPr>
          <a:spLocks/>
        </xdr:cNvSpPr>
      </xdr:nvSpPr>
      <xdr:spPr bwMode="auto">
        <a:xfrm>
          <a:off x="495300" y="13468350"/>
          <a:ext cx="8572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0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0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8192"/>
              </a:moveTo>
              <a:lnTo>
                <a:pt x="9640" y="6744"/>
              </a:lnTo>
              <a:lnTo>
                <a:pt x="8192" y="0"/>
              </a:lnTo>
              <a:lnTo>
                <a:pt x="6744" y="6744"/>
              </a:lnTo>
              <a:lnTo>
                <a:pt x="0" y="8192"/>
              </a:lnTo>
              <a:lnTo>
                <a:pt x="6744" y="9640"/>
              </a:lnTo>
              <a:lnTo>
                <a:pt x="8192" y="16384"/>
              </a:lnTo>
              <a:lnTo>
                <a:pt x="9640" y="9640"/>
              </a:lnTo>
              <a:lnTo>
                <a:pt x="16384" y="819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19050</xdr:colOff>
      <xdr:row>82</xdr:row>
      <xdr:rowOff>0</xdr:rowOff>
    </xdr:from>
    <xdr:to>
      <xdr:col>9</xdr:col>
      <xdr:colOff>76200</xdr:colOff>
      <xdr:row>82</xdr:row>
      <xdr:rowOff>0</xdr:rowOff>
    </xdr:to>
    <xdr:sp macro="" textlink="">
      <xdr:nvSpPr>
        <xdr:cNvPr id="1027" name="Freeform 45"/>
        <xdr:cNvSpPr>
          <a:spLocks/>
        </xdr:cNvSpPr>
      </xdr:nvSpPr>
      <xdr:spPr bwMode="auto">
        <a:xfrm flipV="1">
          <a:off x="3962400" y="13468350"/>
          <a:ext cx="5715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0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0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8192"/>
              </a:moveTo>
              <a:lnTo>
                <a:pt x="9640" y="6744"/>
              </a:lnTo>
              <a:lnTo>
                <a:pt x="8192" y="0"/>
              </a:lnTo>
              <a:lnTo>
                <a:pt x="6744" y="6744"/>
              </a:lnTo>
              <a:lnTo>
                <a:pt x="0" y="8192"/>
              </a:lnTo>
              <a:lnTo>
                <a:pt x="6744" y="9640"/>
              </a:lnTo>
              <a:lnTo>
                <a:pt x="8192" y="16384"/>
              </a:lnTo>
              <a:lnTo>
                <a:pt x="9640" y="9640"/>
              </a:lnTo>
              <a:lnTo>
                <a:pt x="16384" y="819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85725</xdr:colOff>
      <xdr:row>83</xdr:row>
      <xdr:rowOff>0</xdr:rowOff>
    </xdr:from>
    <xdr:to>
      <xdr:col>1</xdr:col>
      <xdr:colOff>123825</xdr:colOff>
      <xdr:row>83</xdr:row>
      <xdr:rowOff>0</xdr:rowOff>
    </xdr:to>
    <xdr:sp macro="" textlink="">
      <xdr:nvSpPr>
        <xdr:cNvPr id="1029" name="Freeform 104"/>
        <xdr:cNvSpPr>
          <a:spLocks/>
        </xdr:cNvSpPr>
      </xdr:nvSpPr>
      <xdr:spPr bwMode="auto">
        <a:xfrm flipV="1">
          <a:off x="542925" y="13468350"/>
          <a:ext cx="3810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0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0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8192"/>
              </a:moveTo>
              <a:lnTo>
                <a:pt x="9640" y="6744"/>
              </a:lnTo>
              <a:lnTo>
                <a:pt x="8192" y="0"/>
              </a:lnTo>
              <a:lnTo>
                <a:pt x="6744" y="6744"/>
              </a:lnTo>
              <a:lnTo>
                <a:pt x="0" y="8192"/>
              </a:lnTo>
              <a:lnTo>
                <a:pt x="6744" y="9640"/>
              </a:lnTo>
              <a:lnTo>
                <a:pt x="8192" y="16384"/>
              </a:lnTo>
              <a:lnTo>
                <a:pt x="9640" y="9640"/>
              </a:lnTo>
              <a:lnTo>
                <a:pt x="16384" y="819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5</xdr:row>
      <xdr:rowOff>2118</xdr:rowOff>
    </xdr:from>
    <xdr:to>
      <xdr:col>3</xdr:col>
      <xdr:colOff>455252</xdr:colOff>
      <xdr:row>5</xdr:row>
      <xdr:rowOff>2118</xdr:rowOff>
    </xdr:to>
    <xdr:pic>
      <xdr:nvPicPr>
        <xdr:cNvPr id="1030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4608" y="679451"/>
          <a:ext cx="13135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882650</xdr:colOff>
      <xdr:row>72</xdr:row>
      <xdr:rowOff>9526</xdr:rowOff>
    </xdr:from>
    <xdr:to>
      <xdr:col>14</xdr:col>
      <xdr:colOff>954087</xdr:colOff>
      <xdr:row>76</xdr:row>
      <xdr:rowOff>80963</xdr:rowOff>
    </xdr:to>
    <xdr:pic>
      <xdr:nvPicPr>
        <xdr:cNvPr id="9" name="Рисунок 8" descr="Snowflake PNG 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1868151"/>
          <a:ext cx="968375" cy="785812"/>
        </a:xfrm>
        <a:prstGeom prst="rect">
          <a:avLst/>
        </a:prstGeom>
        <a:effectLst>
          <a:glow rad="38100">
            <a:schemeClr val="accent1">
              <a:alpha val="0"/>
            </a:schemeClr>
          </a:glow>
          <a:outerShdw blurRad="50800" dist="50800" dir="5400000" sx="3000" sy="3000" algn="ctr" rotWithShape="0">
            <a:srgbClr val="000000">
              <a:alpha val="19000"/>
            </a:srgbClr>
          </a:outerShdw>
          <a:reflection blurRad="914400" stA="2000" endPos="65000" dist="596900" dir="5400000" sy="-100000" algn="bl" rotWithShape="0"/>
        </a:effectLst>
      </xdr:spPr>
    </xdr:pic>
    <xdr:clientData/>
  </xdr:twoCellAnchor>
  <xdr:twoCellAnchor editAs="oneCell">
    <xdr:from>
      <xdr:col>1</xdr:col>
      <xdr:colOff>63500</xdr:colOff>
      <xdr:row>3</xdr:row>
      <xdr:rowOff>15876</xdr:rowOff>
    </xdr:from>
    <xdr:to>
      <xdr:col>3</xdr:col>
      <xdr:colOff>166688</xdr:colOff>
      <xdr:row>8</xdr:row>
      <xdr:rowOff>15876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61939"/>
          <a:ext cx="976313" cy="73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lcompan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tabSelected="1" topLeftCell="A2" zoomScale="120" zoomScaleNormal="120" workbookViewId="0">
      <selection activeCell="G30" sqref="G30"/>
    </sheetView>
  </sheetViews>
  <sheetFormatPr defaultColWidth="8.85546875" defaultRowHeight="12.75" x14ac:dyDescent="0.2"/>
  <cols>
    <col min="1" max="1" width="6.85546875" style="4" customWidth="1"/>
    <col min="2" max="2" width="1.85546875" style="4" customWidth="1"/>
    <col min="3" max="3" width="11.140625" style="4" customWidth="1"/>
    <col min="4" max="4" width="8.28515625" style="4" customWidth="1"/>
    <col min="5" max="5" width="9.42578125" style="4" customWidth="1"/>
    <col min="6" max="6" width="9.42578125" style="4" hidden="1" customWidth="1"/>
    <col min="7" max="7" width="12.28515625" style="4" customWidth="1"/>
    <col min="8" max="8" width="11.7109375" style="4" customWidth="1"/>
    <col min="9" max="9" width="0.85546875" style="4" customWidth="1"/>
    <col min="10" max="10" width="5" style="4" customWidth="1"/>
    <col min="11" max="11" width="11.85546875" style="4" customWidth="1"/>
    <col min="12" max="12" width="4.42578125" style="4" customWidth="1"/>
    <col min="13" max="13" width="12.140625" style="4" customWidth="1"/>
    <col min="14" max="14" width="13.42578125" style="4" customWidth="1"/>
    <col min="15" max="15" width="14.42578125" style="4" customWidth="1"/>
    <col min="16" max="16" width="8.85546875" style="4" customWidth="1"/>
    <col min="17" max="17" width="8.7109375" style="4" customWidth="1"/>
    <col min="18" max="16384" width="8.85546875" style="4"/>
  </cols>
  <sheetData>
    <row r="1" spans="2:28" ht="13.15" hidden="1" customHeight="1" x14ac:dyDescent="0.2"/>
    <row r="2" spans="2:28" ht="15.75" customHeight="1" x14ac:dyDescent="0.2">
      <c r="B2" s="43"/>
      <c r="C2" s="252">
        <v>45285</v>
      </c>
      <c r="D2" s="252"/>
      <c r="E2" s="252"/>
      <c r="F2" s="94"/>
      <c r="G2" s="44"/>
      <c r="H2" s="44"/>
      <c r="I2" s="19"/>
      <c r="J2" s="44"/>
      <c r="K2" s="264" t="s">
        <v>25</v>
      </c>
      <c r="L2" s="264"/>
      <c r="M2" s="264"/>
      <c r="N2" s="265"/>
      <c r="O2" s="266"/>
    </row>
    <row r="3" spans="2:28" ht="3.75" customHeight="1" x14ac:dyDescent="0.2">
      <c r="B3" s="90"/>
      <c r="C3" s="68"/>
      <c r="D3" s="68"/>
      <c r="E3" s="68"/>
      <c r="F3" s="68"/>
      <c r="G3" s="91"/>
      <c r="H3" s="91"/>
      <c r="I3" s="91"/>
      <c r="J3" s="41"/>
      <c r="K3" s="41"/>
      <c r="L3" s="41"/>
      <c r="M3" s="255"/>
      <c r="N3" s="255"/>
      <c r="O3" s="256"/>
    </row>
    <row r="4" spans="2:28" ht="3.75" customHeight="1" x14ac:dyDescent="0.2">
      <c r="B4" s="90"/>
      <c r="C4" s="68"/>
      <c r="D4" s="68"/>
      <c r="E4" s="68"/>
      <c r="F4" s="68"/>
      <c r="G4" s="91"/>
      <c r="H4" s="91"/>
      <c r="I4" s="91"/>
      <c r="J4" s="41"/>
      <c r="K4" s="41"/>
      <c r="L4" s="41"/>
      <c r="M4" s="255"/>
      <c r="N4" s="255"/>
      <c r="O4" s="256"/>
    </row>
    <row r="5" spans="2:28" ht="29.25" customHeight="1" x14ac:dyDescent="0.2">
      <c r="B5" s="89" t="s">
        <v>71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00"/>
      <c r="N5" s="100"/>
      <c r="O5" s="98"/>
      <c r="Q5" s="39"/>
      <c r="R5" s="39"/>
      <c r="S5" s="39"/>
      <c r="T5" s="39"/>
    </row>
    <row r="6" spans="2:28" ht="5.25" customHeight="1" x14ac:dyDescent="0.2">
      <c r="B6" s="29"/>
      <c r="C6" s="3"/>
      <c r="D6" s="3"/>
      <c r="E6" s="3"/>
      <c r="F6" s="3"/>
      <c r="G6" s="3"/>
      <c r="H6" s="3"/>
      <c r="I6" s="3"/>
      <c r="J6" s="30"/>
      <c r="K6" s="30"/>
      <c r="L6" s="30"/>
      <c r="M6" s="31"/>
      <c r="N6" s="31"/>
      <c r="O6" s="45"/>
      <c r="Q6" s="39"/>
      <c r="R6" s="39"/>
      <c r="S6" s="39"/>
      <c r="T6" s="39"/>
    </row>
    <row r="7" spans="2:28" ht="7.9" customHeight="1" x14ac:dyDescent="0.2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257" t="s">
        <v>91</v>
      </c>
      <c r="L7" s="257"/>
      <c r="M7" s="257"/>
      <c r="N7" s="257"/>
      <c r="O7" s="258"/>
      <c r="Q7" s="39"/>
      <c r="R7" s="39"/>
      <c r="S7" s="39"/>
      <c r="T7" s="39"/>
    </row>
    <row r="8" spans="2:28" ht="12" customHeight="1" x14ac:dyDescent="0.2">
      <c r="B8" s="34"/>
      <c r="C8" s="20"/>
      <c r="D8" s="20"/>
      <c r="E8" s="20"/>
      <c r="F8" s="20"/>
      <c r="G8" s="20"/>
      <c r="H8" s="20"/>
      <c r="I8" s="20"/>
      <c r="J8" s="20"/>
      <c r="K8" s="20"/>
      <c r="L8" s="20"/>
      <c r="M8" s="253"/>
      <c r="N8" s="253"/>
      <c r="O8" s="254"/>
      <c r="Q8" s="39"/>
      <c r="R8" s="39"/>
      <c r="S8" s="39"/>
      <c r="T8" s="39"/>
    </row>
    <row r="9" spans="2:28" s="6" customFormat="1" ht="18" customHeight="1" x14ac:dyDescent="0.2">
      <c r="B9" s="42" t="s">
        <v>72</v>
      </c>
      <c r="C9" s="35"/>
      <c r="D9" s="36"/>
      <c r="E9" s="35"/>
      <c r="F9" s="35"/>
      <c r="G9" s="37"/>
      <c r="H9" s="35"/>
      <c r="I9" s="21"/>
      <c r="J9" s="50" t="s">
        <v>23</v>
      </c>
      <c r="K9" s="22"/>
      <c r="L9" s="22"/>
      <c r="M9" s="22"/>
      <c r="N9" s="69"/>
      <c r="O9" s="70"/>
    </row>
    <row r="10" spans="2:28" ht="24" customHeight="1" x14ac:dyDescent="0.4">
      <c r="B10" s="267" t="s">
        <v>28</v>
      </c>
      <c r="C10" s="268"/>
      <c r="D10" s="67" t="s">
        <v>156</v>
      </c>
      <c r="E10" s="66"/>
      <c r="F10" s="66"/>
      <c r="G10" s="66"/>
      <c r="H10" s="66"/>
      <c r="I10" s="49"/>
      <c r="J10" s="63"/>
      <c r="K10" s="64"/>
      <c r="L10" s="64"/>
      <c r="M10" s="64"/>
      <c r="N10" s="64"/>
      <c r="O10" s="65"/>
    </row>
    <row r="11" spans="2:28" ht="23.25" customHeight="1" x14ac:dyDescent="0.2">
      <c r="B11" s="275" t="s">
        <v>41</v>
      </c>
      <c r="C11" s="276"/>
      <c r="D11" s="276"/>
      <c r="E11" s="276"/>
      <c r="F11" s="276"/>
      <c r="G11" s="276"/>
      <c r="H11" s="276"/>
      <c r="I11" s="5"/>
      <c r="J11" s="272" t="s">
        <v>89</v>
      </c>
      <c r="K11" s="273"/>
      <c r="L11" s="273"/>
      <c r="M11" s="273"/>
      <c r="N11" s="273"/>
      <c r="O11" s="274"/>
    </row>
    <row r="12" spans="2:28" ht="4.5" hidden="1" customHeight="1" x14ac:dyDescent="0.2">
      <c r="B12" s="34"/>
      <c r="C12" s="2"/>
      <c r="D12" s="2"/>
      <c r="E12" s="2"/>
      <c r="F12" s="2"/>
      <c r="G12" s="2"/>
      <c r="H12" s="2"/>
      <c r="I12" s="24" t="s">
        <v>29</v>
      </c>
      <c r="J12" s="2"/>
      <c r="K12" s="2"/>
      <c r="L12" s="2"/>
      <c r="M12" s="2"/>
      <c r="N12" s="259"/>
      <c r="O12" s="260"/>
      <c r="P12" s="5"/>
    </row>
    <row r="13" spans="2:28" ht="17.25" customHeight="1" x14ac:dyDescent="0.2">
      <c r="B13" s="269" t="s">
        <v>52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1"/>
      <c r="P13" s="28"/>
    </row>
    <row r="14" spans="2:28" s="11" customFormat="1" ht="10.15" hidden="1" customHeight="1" thickBot="1" x14ac:dyDescent="0.25">
      <c r="B14" s="7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</row>
    <row r="15" spans="2:28" s="11" customFormat="1" ht="4.5" customHeight="1" x14ac:dyDescent="0.2"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9"/>
      <c r="P15" s="62"/>
      <c r="Q15" s="9"/>
      <c r="W15" s="23"/>
      <c r="X15" s="23"/>
      <c r="Y15" s="23"/>
      <c r="Z15" s="23"/>
      <c r="AA15" s="23"/>
      <c r="AB15" s="32"/>
    </row>
    <row r="16" spans="2:28" s="11" customFormat="1" ht="15.75" customHeight="1" x14ac:dyDescent="0.2">
      <c r="B16" s="261" t="s">
        <v>49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  <c r="P16" s="23"/>
      <c r="W16" s="23"/>
      <c r="X16" s="23"/>
      <c r="Y16" s="23"/>
      <c r="Z16" s="23"/>
      <c r="AA16" s="23"/>
      <c r="AB16" s="23"/>
    </row>
    <row r="17" spans="2:23" ht="13.5" customHeight="1" x14ac:dyDescent="0.2">
      <c r="B17" s="198" t="s">
        <v>85</v>
      </c>
      <c r="C17" s="198"/>
      <c r="D17" s="198"/>
      <c r="E17" s="198"/>
      <c r="F17" s="198"/>
      <c r="G17" s="198"/>
      <c r="H17" s="204"/>
      <c r="I17" s="27"/>
      <c r="J17" s="204" t="s">
        <v>65</v>
      </c>
      <c r="K17" s="205"/>
      <c r="L17" s="205"/>
      <c r="M17" s="205"/>
      <c r="N17" s="205"/>
      <c r="O17" s="206"/>
      <c r="P17" s="40"/>
      <c r="Q17" s="5"/>
      <c r="R17" s="5"/>
      <c r="S17" s="5"/>
      <c r="T17" s="5"/>
      <c r="U17" s="5"/>
      <c r="V17" s="5"/>
    </row>
    <row r="18" spans="2:23" ht="21" customHeight="1" x14ac:dyDescent="0.2">
      <c r="B18" s="221" t="s">
        <v>9</v>
      </c>
      <c r="C18" s="221"/>
      <c r="D18" s="164" t="s">
        <v>3</v>
      </c>
      <c r="E18" s="164"/>
      <c r="F18" s="92"/>
      <c r="G18" s="99" t="s">
        <v>74</v>
      </c>
      <c r="H18" s="102" t="s">
        <v>77</v>
      </c>
      <c r="I18" s="12"/>
      <c r="J18" s="221" t="s">
        <v>9</v>
      </c>
      <c r="K18" s="221"/>
      <c r="L18" s="164" t="s">
        <v>3</v>
      </c>
      <c r="M18" s="164"/>
      <c r="N18" s="93" t="s">
        <v>70</v>
      </c>
      <c r="O18" s="101" t="s">
        <v>77</v>
      </c>
      <c r="P18" s="40"/>
      <c r="Q18" s="210"/>
      <c r="R18" s="210"/>
      <c r="S18" s="209"/>
      <c r="T18" s="209"/>
      <c r="U18" s="60"/>
      <c r="V18" s="61"/>
    </row>
    <row r="19" spans="2:23" ht="12.95" customHeight="1" x14ac:dyDescent="0.2">
      <c r="B19" s="214" t="s">
        <v>4</v>
      </c>
      <c r="C19" s="215"/>
      <c r="D19" s="178" t="s">
        <v>0</v>
      </c>
      <c r="E19" s="179"/>
      <c r="F19" s="95">
        <v>300</v>
      </c>
      <c r="G19" s="73">
        <f>74900-1400+2000+1000</f>
        <v>76500</v>
      </c>
      <c r="H19" s="38">
        <f t="shared" ref="H19" si="0">G19-200</f>
        <v>76300</v>
      </c>
      <c r="I19" s="12"/>
      <c r="J19" s="155" t="s">
        <v>67</v>
      </c>
      <c r="K19" s="156"/>
      <c r="L19" s="157" t="s">
        <v>134</v>
      </c>
      <c r="M19" s="158"/>
      <c r="N19" s="141">
        <f>84500-1500-1000-3000</f>
        <v>79000</v>
      </c>
      <c r="O19" s="142">
        <f t="shared" ref="O19" si="1">N19-200</f>
        <v>78800</v>
      </c>
      <c r="P19" s="40"/>
      <c r="Q19" s="210"/>
      <c r="R19" s="210"/>
      <c r="S19" s="249"/>
      <c r="T19" s="249"/>
      <c r="U19" s="60"/>
      <c r="V19" s="61"/>
    </row>
    <row r="20" spans="2:23" ht="12.95" customHeight="1" x14ac:dyDescent="0.2">
      <c r="B20" s="214" t="s">
        <v>22</v>
      </c>
      <c r="C20" s="215"/>
      <c r="D20" s="178" t="s">
        <v>0</v>
      </c>
      <c r="E20" s="179"/>
      <c r="F20" s="95">
        <v>300</v>
      </c>
      <c r="G20" s="82">
        <f>73500-500-500-1500</f>
        <v>71000</v>
      </c>
      <c r="H20" s="38">
        <f>G20-200</f>
        <v>70800</v>
      </c>
      <c r="I20" s="12"/>
      <c r="J20" s="155" t="s">
        <v>56</v>
      </c>
      <c r="K20" s="156"/>
      <c r="L20" s="157" t="s">
        <v>20</v>
      </c>
      <c r="M20" s="158"/>
      <c r="N20" s="141">
        <f>75000-500</f>
        <v>74500</v>
      </c>
      <c r="O20" s="142">
        <f>N20-200</f>
        <v>74300</v>
      </c>
      <c r="P20" s="40"/>
      <c r="Q20" s="210"/>
      <c r="R20" s="210"/>
      <c r="S20" s="248"/>
      <c r="T20" s="248"/>
      <c r="U20" s="60"/>
      <c r="V20" s="61"/>
    </row>
    <row r="21" spans="2:23" ht="12.95" customHeight="1" x14ac:dyDescent="0.2">
      <c r="B21" s="214" t="s">
        <v>21</v>
      </c>
      <c r="C21" s="215"/>
      <c r="D21" s="178" t="s">
        <v>68</v>
      </c>
      <c r="E21" s="179"/>
      <c r="F21" s="95">
        <v>300</v>
      </c>
      <c r="G21" s="82">
        <f>73500-500-500-2000</f>
        <v>70500</v>
      </c>
      <c r="H21" s="38">
        <f>G21-200</f>
        <v>70300</v>
      </c>
      <c r="I21" s="12"/>
      <c r="J21" s="155" t="s">
        <v>60</v>
      </c>
      <c r="K21" s="156"/>
      <c r="L21" s="157" t="s">
        <v>20</v>
      </c>
      <c r="M21" s="158"/>
      <c r="N21" s="141">
        <f>N20</f>
        <v>74500</v>
      </c>
      <c r="O21" s="142">
        <f>N21-100</f>
        <v>74400</v>
      </c>
      <c r="P21" s="5"/>
      <c r="Q21" s="210"/>
      <c r="R21" s="210"/>
      <c r="S21" s="248"/>
      <c r="T21" s="248"/>
      <c r="U21" s="60"/>
      <c r="V21" s="61"/>
    </row>
    <row r="22" spans="2:23" ht="12.95" customHeight="1" x14ac:dyDescent="0.2">
      <c r="B22" s="214" t="s">
        <v>11</v>
      </c>
      <c r="C22" s="215"/>
      <c r="D22" s="178" t="s">
        <v>93</v>
      </c>
      <c r="E22" s="179"/>
      <c r="F22" s="95">
        <v>300</v>
      </c>
      <c r="G22" s="82">
        <v>69500</v>
      </c>
      <c r="H22" s="38">
        <f t="shared" ref="H22:H27" si="2">G22-200</f>
        <v>69300</v>
      </c>
      <c r="I22" s="12"/>
      <c r="J22" s="155" t="s">
        <v>1</v>
      </c>
      <c r="K22" s="156"/>
      <c r="L22" s="157" t="s">
        <v>20</v>
      </c>
      <c r="M22" s="158"/>
      <c r="N22" s="141">
        <f>N21</f>
        <v>74500</v>
      </c>
      <c r="O22" s="142">
        <f t="shared" ref="O22:O40" si="3">N22-100</f>
        <v>74400</v>
      </c>
      <c r="P22" s="5"/>
      <c r="Q22" s="210"/>
      <c r="R22" s="210"/>
      <c r="S22" s="209"/>
      <c r="T22" s="209"/>
      <c r="U22" s="84"/>
      <c r="V22" s="61"/>
      <c r="W22" s="5"/>
    </row>
    <row r="23" spans="2:23" ht="12.95" customHeight="1" x14ac:dyDescent="0.2">
      <c r="B23" s="214" t="s">
        <v>12</v>
      </c>
      <c r="C23" s="215"/>
      <c r="D23" s="178" t="s">
        <v>59</v>
      </c>
      <c r="E23" s="179"/>
      <c r="F23" s="95">
        <v>300</v>
      </c>
      <c r="G23" s="82">
        <f>G22</f>
        <v>69500</v>
      </c>
      <c r="H23" s="38">
        <f t="shared" si="2"/>
        <v>69300</v>
      </c>
      <c r="I23" s="12"/>
      <c r="J23" s="155" t="s">
        <v>125</v>
      </c>
      <c r="K23" s="156"/>
      <c r="L23" s="169" t="s">
        <v>55</v>
      </c>
      <c r="M23" s="170"/>
      <c r="N23" s="143">
        <f>74000</f>
        <v>74000</v>
      </c>
      <c r="O23" s="142">
        <f t="shared" si="3"/>
        <v>73900</v>
      </c>
      <c r="P23" s="5"/>
      <c r="Q23" s="210"/>
      <c r="R23" s="210"/>
      <c r="S23" s="247"/>
      <c r="T23" s="247"/>
      <c r="U23" s="60"/>
      <c r="V23" s="61"/>
      <c r="W23" s="5"/>
    </row>
    <row r="24" spans="2:23" ht="12.95" customHeight="1" x14ac:dyDescent="0.2">
      <c r="B24" s="214" t="s">
        <v>14</v>
      </c>
      <c r="C24" s="215"/>
      <c r="D24" s="178" t="s">
        <v>20</v>
      </c>
      <c r="E24" s="179"/>
      <c r="F24" s="112">
        <v>300</v>
      </c>
      <c r="G24" s="82">
        <f>G23</f>
        <v>69500</v>
      </c>
      <c r="H24" s="38">
        <f t="shared" si="2"/>
        <v>69300</v>
      </c>
      <c r="I24" s="12"/>
      <c r="J24" s="155" t="s">
        <v>124</v>
      </c>
      <c r="K24" s="156"/>
      <c r="L24" s="202" t="s">
        <v>20</v>
      </c>
      <c r="M24" s="203"/>
      <c r="N24" s="141">
        <f>N22</f>
        <v>74500</v>
      </c>
      <c r="O24" s="142">
        <f t="shared" si="3"/>
        <v>74400</v>
      </c>
      <c r="P24" s="5"/>
      <c r="Q24" s="210"/>
      <c r="R24" s="210"/>
      <c r="S24" s="247"/>
      <c r="T24" s="247"/>
      <c r="U24" s="60"/>
      <c r="V24" s="61"/>
      <c r="W24" s="5"/>
    </row>
    <row r="25" spans="2:23" ht="12.95" customHeight="1" x14ac:dyDescent="0.2">
      <c r="B25" s="188" t="s">
        <v>73</v>
      </c>
      <c r="C25" s="189"/>
      <c r="D25" s="250" t="s">
        <v>88</v>
      </c>
      <c r="E25" s="251"/>
      <c r="F25" s="95">
        <v>300</v>
      </c>
      <c r="G25" s="48">
        <f>69500-1000</f>
        <v>68500</v>
      </c>
      <c r="H25" s="96">
        <f t="shared" si="2"/>
        <v>68300</v>
      </c>
      <c r="I25" s="12"/>
      <c r="J25" s="155" t="s">
        <v>54</v>
      </c>
      <c r="K25" s="156"/>
      <c r="L25" s="202" t="s">
        <v>18</v>
      </c>
      <c r="M25" s="203"/>
      <c r="N25" s="141">
        <f>80500</f>
        <v>80500</v>
      </c>
      <c r="O25" s="142">
        <f t="shared" si="3"/>
        <v>80400</v>
      </c>
      <c r="P25" s="79"/>
      <c r="Q25" s="210"/>
      <c r="R25" s="210"/>
      <c r="S25" s="247"/>
      <c r="T25" s="247"/>
      <c r="U25" s="60"/>
      <c r="V25" s="61"/>
      <c r="W25" s="5"/>
    </row>
    <row r="26" spans="2:23" ht="12.95" customHeight="1" x14ac:dyDescent="0.2">
      <c r="B26" s="214" t="s">
        <v>99</v>
      </c>
      <c r="C26" s="215"/>
      <c r="D26" s="178" t="s">
        <v>20</v>
      </c>
      <c r="E26" s="179"/>
      <c r="F26" s="95">
        <v>300</v>
      </c>
      <c r="G26" s="73">
        <f>G24</f>
        <v>69500</v>
      </c>
      <c r="H26" s="38">
        <f t="shared" si="2"/>
        <v>69300</v>
      </c>
      <c r="I26" s="12"/>
      <c r="J26" s="162" t="s">
        <v>117</v>
      </c>
      <c r="K26" s="163"/>
      <c r="L26" s="202" t="s">
        <v>76</v>
      </c>
      <c r="M26" s="203"/>
      <c r="N26" s="141">
        <f>N25</f>
        <v>80500</v>
      </c>
      <c r="O26" s="142">
        <f t="shared" si="3"/>
        <v>80400</v>
      </c>
      <c r="P26" s="5"/>
      <c r="Q26" s="210"/>
      <c r="R26" s="210"/>
      <c r="S26" s="247"/>
      <c r="T26" s="247"/>
      <c r="U26" s="60"/>
      <c r="V26" s="61"/>
      <c r="W26" s="5"/>
    </row>
    <row r="27" spans="2:23" ht="13.5" customHeight="1" x14ac:dyDescent="0.2">
      <c r="B27" s="214" t="s">
        <v>123</v>
      </c>
      <c r="C27" s="215"/>
      <c r="D27" s="178" t="s">
        <v>20</v>
      </c>
      <c r="E27" s="179"/>
      <c r="F27" s="116">
        <v>300</v>
      </c>
      <c r="G27" s="73">
        <f>G24</f>
        <v>69500</v>
      </c>
      <c r="H27" s="38">
        <f t="shared" si="2"/>
        <v>69300</v>
      </c>
      <c r="I27" s="12"/>
      <c r="J27" s="155" t="s">
        <v>126</v>
      </c>
      <c r="K27" s="156"/>
      <c r="L27" s="171" t="s">
        <v>55</v>
      </c>
      <c r="M27" s="172"/>
      <c r="N27" s="143">
        <f>N23</f>
        <v>74000</v>
      </c>
      <c r="O27" s="142">
        <f t="shared" si="3"/>
        <v>73900</v>
      </c>
      <c r="P27" s="5"/>
      <c r="Q27" s="210"/>
      <c r="R27" s="210"/>
      <c r="S27" s="247"/>
      <c r="T27" s="247"/>
      <c r="U27" s="85"/>
      <c r="V27" s="61"/>
      <c r="W27" s="5"/>
    </row>
    <row r="28" spans="2:23" ht="14.25" customHeight="1" x14ac:dyDescent="0.2">
      <c r="B28" s="173" t="s">
        <v>97</v>
      </c>
      <c r="C28" s="174"/>
      <c r="D28" s="178" t="s">
        <v>96</v>
      </c>
      <c r="E28" s="179"/>
      <c r="F28" s="95">
        <v>300</v>
      </c>
      <c r="G28" s="73">
        <f>73500-1000</f>
        <v>72500</v>
      </c>
      <c r="H28" s="38">
        <f>G28-200</f>
        <v>72300</v>
      </c>
      <c r="I28" s="12"/>
      <c r="J28" s="155" t="s">
        <v>100</v>
      </c>
      <c r="K28" s="156"/>
      <c r="L28" s="202" t="s">
        <v>20</v>
      </c>
      <c r="M28" s="203"/>
      <c r="N28" s="141">
        <f>78000-500-500</f>
        <v>77000</v>
      </c>
      <c r="O28" s="142">
        <f t="shared" si="3"/>
        <v>76900</v>
      </c>
      <c r="P28" s="5"/>
      <c r="Q28" s="210"/>
      <c r="R28" s="210"/>
      <c r="S28" s="247"/>
      <c r="T28" s="247"/>
      <c r="U28" s="86"/>
      <c r="V28" s="87"/>
      <c r="W28" s="5"/>
    </row>
    <row r="29" spans="2:23" s="11" customFormat="1" ht="12.95" customHeight="1" x14ac:dyDescent="0.2">
      <c r="B29" s="188" t="s">
        <v>95</v>
      </c>
      <c r="C29" s="189"/>
      <c r="D29" s="178" t="s">
        <v>58</v>
      </c>
      <c r="E29" s="179"/>
      <c r="F29" s="95">
        <v>300</v>
      </c>
      <c r="G29" s="74">
        <v>73500</v>
      </c>
      <c r="H29" s="38">
        <f>G29</f>
        <v>73500</v>
      </c>
      <c r="I29" s="13"/>
      <c r="J29" s="155" t="s">
        <v>116</v>
      </c>
      <c r="K29" s="156"/>
      <c r="L29" s="202" t="s">
        <v>18</v>
      </c>
      <c r="M29" s="203"/>
      <c r="N29" s="141">
        <f>79500-1000-500</f>
        <v>78000</v>
      </c>
      <c r="O29" s="142">
        <f t="shared" si="3"/>
        <v>77900</v>
      </c>
      <c r="Q29" s="210"/>
      <c r="R29" s="210"/>
      <c r="S29" s="209"/>
      <c r="T29" s="209"/>
      <c r="U29" s="60"/>
      <c r="V29" s="61"/>
      <c r="W29" s="9"/>
    </row>
    <row r="30" spans="2:23" s="11" customFormat="1" ht="12.95" customHeight="1" x14ac:dyDescent="0.2">
      <c r="B30" s="188">
        <v>12</v>
      </c>
      <c r="C30" s="189"/>
      <c r="D30" s="178" t="s">
        <v>20</v>
      </c>
      <c r="E30" s="179"/>
      <c r="F30" s="95">
        <v>300</v>
      </c>
      <c r="G30" s="46">
        <f>G27</f>
        <v>69500</v>
      </c>
      <c r="H30" s="83">
        <f>G30-200</f>
        <v>69300</v>
      </c>
      <c r="I30" s="13"/>
      <c r="J30" s="155" t="s">
        <v>10</v>
      </c>
      <c r="K30" s="156"/>
      <c r="L30" s="202" t="s">
        <v>20</v>
      </c>
      <c r="M30" s="203"/>
      <c r="N30" s="141">
        <f>89500-1000+500+1000-500-1500</f>
        <v>88000</v>
      </c>
      <c r="O30" s="142">
        <f t="shared" si="3"/>
        <v>87900</v>
      </c>
      <c r="Q30" s="210"/>
      <c r="R30" s="210"/>
      <c r="S30" s="209"/>
      <c r="T30" s="209"/>
      <c r="U30" s="85"/>
      <c r="V30" s="61"/>
      <c r="W30" s="9"/>
    </row>
    <row r="31" spans="2:23" s="11" customFormat="1" ht="12.95" customHeight="1" x14ac:dyDescent="0.2">
      <c r="B31" s="188" t="s">
        <v>100</v>
      </c>
      <c r="C31" s="189"/>
      <c r="D31" s="178" t="s">
        <v>157</v>
      </c>
      <c r="E31" s="179"/>
      <c r="F31" s="116">
        <v>300</v>
      </c>
      <c r="G31" s="48">
        <v>75500</v>
      </c>
      <c r="H31" s="38">
        <f>G31-200</f>
        <v>75300</v>
      </c>
      <c r="I31" s="13"/>
      <c r="J31" s="155" t="s">
        <v>142</v>
      </c>
      <c r="K31" s="156"/>
      <c r="L31" s="157" t="s">
        <v>55</v>
      </c>
      <c r="M31" s="158"/>
      <c r="N31" s="143">
        <v>87500</v>
      </c>
      <c r="O31" s="142">
        <f t="shared" si="3"/>
        <v>87400</v>
      </c>
      <c r="Q31" s="210"/>
      <c r="R31" s="210"/>
      <c r="S31" s="209"/>
      <c r="T31" s="209"/>
      <c r="U31" s="60"/>
      <c r="V31" s="61"/>
      <c r="W31" s="9"/>
    </row>
    <row r="32" spans="2:23" s="11" customFormat="1" ht="12.95" customHeight="1" x14ac:dyDescent="0.2">
      <c r="B32" s="188" t="s">
        <v>63</v>
      </c>
      <c r="C32" s="189"/>
      <c r="D32" s="178" t="s">
        <v>62</v>
      </c>
      <c r="E32" s="179"/>
      <c r="F32" s="116">
        <v>300</v>
      </c>
      <c r="G32" s="46" t="s">
        <v>62</v>
      </c>
      <c r="H32" s="83" t="str">
        <f>G32</f>
        <v>под заказ</v>
      </c>
      <c r="I32" s="13"/>
      <c r="J32" s="155" t="s">
        <v>140</v>
      </c>
      <c r="K32" s="156"/>
      <c r="L32" s="157" t="s">
        <v>20</v>
      </c>
      <c r="M32" s="158"/>
      <c r="N32" s="141">
        <f>N30+2000-1000-1000-500+500</f>
        <v>88000</v>
      </c>
      <c r="O32" s="142">
        <f>N32-200</f>
        <v>87800</v>
      </c>
      <c r="Q32" s="210"/>
      <c r="R32" s="210"/>
      <c r="S32" s="209"/>
      <c r="T32" s="209"/>
      <c r="U32" s="85"/>
      <c r="V32" s="61"/>
      <c r="W32" s="9"/>
    </row>
    <row r="33" spans="2:23" s="11" customFormat="1" ht="12.95" customHeight="1" x14ac:dyDescent="0.2">
      <c r="B33" s="188" t="s">
        <v>100</v>
      </c>
      <c r="C33" s="189"/>
      <c r="D33" s="178" t="s">
        <v>20</v>
      </c>
      <c r="E33" s="179"/>
      <c r="F33" s="116">
        <v>300</v>
      </c>
      <c r="G33" s="46">
        <f>74500-1700-1800</f>
        <v>71000</v>
      </c>
      <c r="H33" s="38">
        <f>G33-200</f>
        <v>70800</v>
      </c>
      <c r="I33" s="13"/>
      <c r="J33" s="155" t="s">
        <v>141</v>
      </c>
      <c r="K33" s="156"/>
      <c r="L33" s="157" t="s">
        <v>53</v>
      </c>
      <c r="M33" s="158"/>
      <c r="N33" s="141">
        <f>N32+500</f>
        <v>88500</v>
      </c>
      <c r="O33" s="142">
        <f>N33-200</f>
        <v>88300</v>
      </c>
      <c r="Q33" s="210"/>
      <c r="R33" s="210"/>
      <c r="S33" s="209"/>
      <c r="T33" s="209"/>
      <c r="U33" s="81"/>
      <c r="V33" s="61"/>
      <c r="W33" s="9"/>
    </row>
    <row r="34" spans="2:23" s="11" customFormat="1" ht="14.1" customHeight="1" x14ac:dyDescent="0.2">
      <c r="B34" s="188" t="s">
        <v>100</v>
      </c>
      <c r="C34" s="189"/>
      <c r="D34" s="178" t="s">
        <v>96</v>
      </c>
      <c r="E34" s="179"/>
      <c r="F34" s="116">
        <v>300</v>
      </c>
      <c r="G34" s="46">
        <v>73500</v>
      </c>
      <c r="H34" s="38">
        <f>G34-200</f>
        <v>73300</v>
      </c>
      <c r="I34" s="13"/>
      <c r="J34" s="155" t="s">
        <v>139</v>
      </c>
      <c r="K34" s="156"/>
      <c r="L34" s="157" t="s">
        <v>18</v>
      </c>
      <c r="M34" s="158"/>
      <c r="N34" s="144">
        <f>N33</f>
        <v>88500</v>
      </c>
      <c r="O34" s="142">
        <f t="shared" si="3"/>
        <v>88400</v>
      </c>
      <c r="Q34" s="210"/>
      <c r="R34" s="210"/>
      <c r="S34" s="209"/>
      <c r="T34" s="209"/>
      <c r="U34" s="81"/>
      <c r="V34" s="61"/>
      <c r="W34" s="9"/>
    </row>
    <row r="35" spans="2:23" s="11" customFormat="1" ht="14.25" customHeight="1" x14ac:dyDescent="0.2">
      <c r="B35" s="188" t="s">
        <v>10</v>
      </c>
      <c r="C35" s="189"/>
      <c r="D35" s="178" t="s">
        <v>53</v>
      </c>
      <c r="E35" s="179"/>
      <c r="F35" s="116">
        <v>300</v>
      </c>
      <c r="G35" s="153">
        <f>81500+1000</f>
        <v>82500</v>
      </c>
      <c r="H35" s="38">
        <f>G35-200</f>
        <v>82300</v>
      </c>
      <c r="I35" s="13"/>
      <c r="J35" s="155" t="s">
        <v>143</v>
      </c>
      <c r="K35" s="156"/>
      <c r="L35" s="157" t="s">
        <v>53</v>
      </c>
      <c r="M35" s="158"/>
      <c r="N35" s="141">
        <f>N32</f>
        <v>88000</v>
      </c>
      <c r="O35" s="142">
        <f>N35-200</f>
        <v>87800</v>
      </c>
      <c r="Q35" s="210"/>
      <c r="R35" s="210"/>
      <c r="S35" s="209"/>
      <c r="T35" s="209"/>
      <c r="U35" s="85"/>
      <c r="V35" s="61"/>
      <c r="W35" s="9"/>
    </row>
    <row r="36" spans="2:23" s="11" customFormat="1" ht="15" customHeight="1" x14ac:dyDescent="0.2">
      <c r="B36" s="188" t="s">
        <v>128</v>
      </c>
      <c r="C36" s="189"/>
      <c r="D36" s="178" t="s">
        <v>20</v>
      </c>
      <c r="E36" s="179"/>
      <c r="F36" s="116">
        <v>300</v>
      </c>
      <c r="G36" s="33">
        <f>83000-1000</f>
        <v>82000</v>
      </c>
      <c r="H36" s="25">
        <f>G36-200</f>
        <v>81800</v>
      </c>
      <c r="I36" s="13"/>
      <c r="J36" s="155" t="s">
        <v>144</v>
      </c>
      <c r="K36" s="156"/>
      <c r="L36" s="192" t="s">
        <v>53</v>
      </c>
      <c r="M36" s="193"/>
      <c r="N36" s="141">
        <f>N34</f>
        <v>88500</v>
      </c>
      <c r="O36" s="142">
        <f>N36-200</f>
        <v>88300</v>
      </c>
      <c r="Q36" s="210"/>
      <c r="R36" s="210"/>
      <c r="S36" s="209"/>
      <c r="T36" s="209"/>
      <c r="U36" s="60"/>
      <c r="V36" s="61"/>
      <c r="W36" s="9"/>
    </row>
    <row r="37" spans="2:23" s="11" customFormat="1" ht="12" customHeight="1" x14ac:dyDescent="0.2">
      <c r="B37" s="188" t="s">
        <v>6</v>
      </c>
      <c r="C37" s="189"/>
      <c r="D37" s="178" t="s">
        <v>51</v>
      </c>
      <c r="E37" s="179"/>
      <c r="F37" s="116">
        <v>300</v>
      </c>
      <c r="G37" s="33">
        <f>G36</f>
        <v>82000</v>
      </c>
      <c r="H37" s="25">
        <f>G37-200-100</f>
        <v>81700</v>
      </c>
      <c r="I37" s="26"/>
      <c r="J37" s="180" t="s">
        <v>145</v>
      </c>
      <c r="K37" s="181"/>
      <c r="L37" s="157" t="s">
        <v>53</v>
      </c>
      <c r="M37" s="158"/>
      <c r="N37" s="141">
        <f>N35</f>
        <v>88000</v>
      </c>
      <c r="O37" s="142">
        <f t="shared" ref="O37" si="4">N37-100</f>
        <v>87900</v>
      </c>
      <c r="Q37" s="9"/>
      <c r="R37" s="9"/>
      <c r="S37" s="9"/>
      <c r="T37" s="9"/>
      <c r="U37" s="9"/>
      <c r="V37" s="9"/>
      <c r="W37" s="9"/>
    </row>
    <row r="38" spans="2:23" s="11" customFormat="1" ht="15" customHeight="1" x14ac:dyDescent="0.2">
      <c r="B38" s="188" t="s">
        <v>129</v>
      </c>
      <c r="C38" s="189"/>
      <c r="D38" s="178" t="s">
        <v>27</v>
      </c>
      <c r="E38" s="179"/>
      <c r="F38" s="146">
        <v>300</v>
      </c>
      <c r="G38" s="74">
        <f>81500+500-1500</f>
        <v>80500</v>
      </c>
      <c r="H38" s="152">
        <f>G38-200-100</f>
        <v>80200</v>
      </c>
      <c r="I38" s="13"/>
      <c r="J38" s="180" t="s">
        <v>146</v>
      </c>
      <c r="K38" s="181"/>
      <c r="L38" s="157" t="s">
        <v>53</v>
      </c>
      <c r="M38" s="158"/>
      <c r="N38" s="141">
        <f>N36</f>
        <v>88500</v>
      </c>
      <c r="O38" s="142">
        <f t="shared" ref="O38" si="5">N38-100</f>
        <v>88400</v>
      </c>
      <c r="Q38" s="210"/>
      <c r="R38" s="210"/>
      <c r="S38" s="209"/>
      <c r="T38" s="209"/>
      <c r="U38" s="60"/>
      <c r="V38" s="61"/>
      <c r="W38" s="9"/>
    </row>
    <row r="39" spans="2:23" s="11" customFormat="1" ht="13.5" customHeight="1" x14ac:dyDescent="0.2">
      <c r="B39" s="188" t="s">
        <v>33</v>
      </c>
      <c r="C39" s="189"/>
      <c r="D39" s="178" t="s">
        <v>34</v>
      </c>
      <c r="E39" s="179"/>
      <c r="F39" s="146">
        <v>300</v>
      </c>
      <c r="G39" s="46">
        <f>G36</f>
        <v>82000</v>
      </c>
      <c r="H39" s="71">
        <f>G39</f>
        <v>82000</v>
      </c>
      <c r="I39" s="13"/>
      <c r="J39" s="194" t="s">
        <v>13</v>
      </c>
      <c r="K39" s="195"/>
      <c r="L39" s="192" t="s">
        <v>20</v>
      </c>
      <c r="M39" s="193"/>
      <c r="N39" s="141">
        <v>89000</v>
      </c>
      <c r="O39" s="142">
        <v>85000</v>
      </c>
      <c r="P39" s="9"/>
      <c r="Q39" s="211"/>
      <c r="R39" s="211"/>
      <c r="S39" s="212"/>
      <c r="T39" s="212"/>
      <c r="U39" s="60"/>
      <c r="V39" s="61"/>
    </row>
    <row r="40" spans="2:23" s="11" customFormat="1" ht="15" customHeight="1" x14ac:dyDescent="0.2">
      <c r="B40" s="188" t="s">
        <v>2</v>
      </c>
      <c r="C40" s="189"/>
      <c r="D40" s="178" t="s">
        <v>20</v>
      </c>
      <c r="E40" s="179"/>
      <c r="F40" s="146">
        <v>300</v>
      </c>
      <c r="G40" s="150">
        <f>G39</f>
        <v>82000</v>
      </c>
      <c r="H40" s="152">
        <f>G40-200-100</f>
        <v>81700</v>
      </c>
      <c r="I40" s="13"/>
      <c r="J40" s="194" t="s">
        <v>13</v>
      </c>
      <c r="K40" s="195"/>
      <c r="L40" s="192" t="s">
        <v>18</v>
      </c>
      <c r="M40" s="193"/>
      <c r="N40" s="141">
        <f>N39</f>
        <v>89000</v>
      </c>
      <c r="O40" s="142">
        <v>85000</v>
      </c>
      <c r="P40" s="9"/>
      <c r="Q40" s="211"/>
      <c r="R40" s="211"/>
      <c r="S40" s="212"/>
      <c r="T40" s="212"/>
      <c r="U40" s="60"/>
      <c r="V40" s="61"/>
    </row>
    <row r="41" spans="2:23" s="11" customFormat="1" ht="12.75" customHeight="1" x14ac:dyDescent="0.2">
      <c r="B41" s="188" t="s">
        <v>127</v>
      </c>
      <c r="C41" s="189"/>
      <c r="D41" s="178" t="s">
        <v>96</v>
      </c>
      <c r="E41" s="179"/>
      <c r="F41" s="116">
        <v>300</v>
      </c>
      <c r="G41" s="46">
        <f>G40</f>
        <v>82000</v>
      </c>
      <c r="H41" s="25">
        <f>G41-200-100</f>
        <v>81700</v>
      </c>
      <c r="I41" s="13"/>
      <c r="J41" s="194" t="s">
        <v>108</v>
      </c>
      <c r="K41" s="195"/>
      <c r="L41" s="192" t="s">
        <v>18</v>
      </c>
      <c r="M41" s="193"/>
      <c r="N41" s="141">
        <f>115000</f>
        <v>115000</v>
      </c>
      <c r="O41" s="142">
        <f t="shared" ref="O41" si="6">N41-200</f>
        <v>114800</v>
      </c>
      <c r="P41" s="9"/>
      <c r="Q41" s="211"/>
      <c r="R41" s="211"/>
      <c r="S41" s="212"/>
      <c r="T41" s="212"/>
      <c r="U41" s="80"/>
      <c r="V41" s="61"/>
    </row>
    <row r="42" spans="2:23" s="11" customFormat="1" ht="15" customHeight="1" x14ac:dyDescent="0.2">
      <c r="B42" s="188" t="s">
        <v>118</v>
      </c>
      <c r="C42" s="189"/>
      <c r="D42" s="178" t="s">
        <v>53</v>
      </c>
      <c r="E42" s="179"/>
      <c r="F42" s="146">
        <v>300</v>
      </c>
      <c r="G42" s="148">
        <f>G40+500</f>
        <v>82500</v>
      </c>
      <c r="H42" s="71">
        <f>G42-200-100</f>
        <v>82200</v>
      </c>
      <c r="I42" s="13"/>
      <c r="J42" s="194" t="s">
        <v>109</v>
      </c>
      <c r="K42" s="195"/>
      <c r="L42" s="192" t="s">
        <v>18</v>
      </c>
      <c r="M42" s="193"/>
      <c r="N42" s="141">
        <f>135000-3000-2000</f>
        <v>130000</v>
      </c>
      <c r="O42" s="142">
        <f>N42-200</f>
        <v>129800</v>
      </c>
      <c r="P42" s="9"/>
      <c r="Q42" s="210"/>
      <c r="R42" s="210"/>
      <c r="S42" s="209"/>
      <c r="T42" s="209"/>
      <c r="U42" s="80"/>
      <c r="V42" s="61"/>
    </row>
    <row r="43" spans="2:23" s="11" customFormat="1" ht="15" customHeight="1" x14ac:dyDescent="0.2">
      <c r="B43" s="188" t="s">
        <v>119</v>
      </c>
      <c r="C43" s="189"/>
      <c r="D43" s="178" t="s">
        <v>45</v>
      </c>
      <c r="E43" s="179"/>
      <c r="F43" s="116">
        <v>300</v>
      </c>
      <c r="G43" s="48">
        <f>G38</f>
        <v>80500</v>
      </c>
      <c r="H43" s="71">
        <f>G43-200-100</f>
        <v>80200</v>
      </c>
      <c r="I43" s="13"/>
      <c r="J43" s="190" t="s">
        <v>147</v>
      </c>
      <c r="K43" s="191"/>
      <c r="L43" s="192" t="s">
        <v>18</v>
      </c>
      <c r="M43" s="193"/>
      <c r="N43" s="141">
        <v>132000</v>
      </c>
      <c r="O43" s="142">
        <f>N43-200</f>
        <v>131800</v>
      </c>
      <c r="P43" s="9"/>
      <c r="Q43" s="210"/>
      <c r="R43" s="210"/>
      <c r="S43" s="209"/>
      <c r="T43" s="209"/>
      <c r="U43" s="80"/>
      <c r="V43" s="61"/>
    </row>
    <row r="44" spans="2:23" s="11" customFormat="1" ht="15" customHeight="1" x14ac:dyDescent="0.2">
      <c r="B44" s="188" t="s">
        <v>151</v>
      </c>
      <c r="C44" s="189"/>
      <c r="D44" s="178" t="s">
        <v>149</v>
      </c>
      <c r="E44" s="179"/>
      <c r="F44" s="116">
        <v>300</v>
      </c>
      <c r="G44" s="151">
        <f>G42</f>
        <v>82500</v>
      </c>
      <c r="H44" s="152">
        <f>G44-200-100</f>
        <v>82200</v>
      </c>
      <c r="I44" s="13"/>
      <c r="J44" s="190" t="s">
        <v>148</v>
      </c>
      <c r="K44" s="191"/>
      <c r="L44" s="192" t="s">
        <v>18</v>
      </c>
      <c r="M44" s="193"/>
      <c r="N44" s="141">
        <f>N43</f>
        <v>132000</v>
      </c>
      <c r="O44" s="142">
        <f>N44-200</f>
        <v>131800</v>
      </c>
      <c r="P44" s="111"/>
      <c r="Q44" s="113"/>
      <c r="R44" s="113"/>
      <c r="S44" s="114"/>
      <c r="T44" s="114"/>
      <c r="U44" s="80"/>
      <c r="V44" s="61"/>
    </row>
    <row r="45" spans="2:23" s="11" customFormat="1" ht="17.25" customHeight="1" x14ac:dyDescent="0.2">
      <c r="B45" s="188" t="s">
        <v>130</v>
      </c>
      <c r="C45" s="189"/>
      <c r="D45" s="178" t="s">
        <v>55</v>
      </c>
      <c r="E45" s="179"/>
      <c r="F45" s="95">
        <v>300</v>
      </c>
      <c r="G45" s="48">
        <f>G43</f>
        <v>80500</v>
      </c>
      <c r="H45" s="25">
        <f t="shared" ref="H45:H46" si="7">G45-200-100</f>
        <v>80200</v>
      </c>
      <c r="I45" s="13"/>
      <c r="J45" s="155" t="s">
        <v>102</v>
      </c>
      <c r="K45" s="156"/>
      <c r="L45" s="157" t="s">
        <v>101</v>
      </c>
      <c r="M45" s="158"/>
      <c r="N45" s="141">
        <v>135000</v>
      </c>
      <c r="O45" s="142">
        <f>N45-200</f>
        <v>134800</v>
      </c>
      <c r="P45" s="111"/>
    </row>
    <row r="46" spans="2:23" s="11" customFormat="1" ht="15.75" customHeight="1" x14ac:dyDescent="0.2">
      <c r="B46" s="188" t="s">
        <v>150</v>
      </c>
      <c r="C46" s="189"/>
      <c r="D46" s="178" t="s">
        <v>149</v>
      </c>
      <c r="E46" s="179"/>
      <c r="F46" s="95">
        <v>300</v>
      </c>
      <c r="G46" s="151">
        <v>81000</v>
      </c>
      <c r="H46" s="96">
        <f t="shared" si="7"/>
        <v>80700</v>
      </c>
      <c r="I46" s="13"/>
      <c r="J46" s="207" t="s">
        <v>69</v>
      </c>
      <c r="K46" s="208"/>
      <c r="L46" s="157" t="s">
        <v>66</v>
      </c>
      <c r="M46" s="158"/>
      <c r="N46" s="199">
        <v>30000</v>
      </c>
      <c r="O46" s="200"/>
      <c r="P46" s="111"/>
    </row>
    <row r="47" spans="2:23" s="11" customFormat="1" ht="13.5" customHeight="1" x14ac:dyDescent="0.2">
      <c r="B47" s="214" t="s">
        <v>48</v>
      </c>
      <c r="C47" s="215"/>
      <c r="D47" s="178" t="s">
        <v>26</v>
      </c>
      <c r="E47" s="179"/>
      <c r="F47" s="95">
        <v>300</v>
      </c>
      <c r="G47" s="46">
        <v>99500</v>
      </c>
      <c r="H47" s="147">
        <f t="shared" ref="H47:H51" si="8">G47-300</f>
        <v>99200</v>
      </c>
      <c r="I47" s="13"/>
      <c r="J47" s="198" t="s">
        <v>98</v>
      </c>
      <c r="K47" s="198"/>
      <c r="L47" s="198"/>
      <c r="M47" s="198"/>
      <c r="N47" s="198"/>
      <c r="O47" s="198"/>
      <c r="P47" s="122"/>
    </row>
    <row r="48" spans="2:23" s="11" customFormat="1" ht="13.5" customHeight="1" x14ac:dyDescent="0.2">
      <c r="B48" s="214" t="s">
        <v>30</v>
      </c>
      <c r="C48" s="215"/>
      <c r="D48" s="178" t="s">
        <v>26</v>
      </c>
      <c r="E48" s="179"/>
      <c r="F48" s="95">
        <v>300</v>
      </c>
      <c r="G48" s="46">
        <f>115000-3000</f>
        <v>112000</v>
      </c>
      <c r="H48" s="147">
        <f t="shared" si="8"/>
        <v>111700</v>
      </c>
      <c r="I48" s="13"/>
      <c r="J48" s="155" t="s">
        <v>132</v>
      </c>
      <c r="K48" s="156"/>
      <c r="L48" s="201"/>
      <c r="M48" s="201"/>
      <c r="N48" s="139" t="s">
        <v>121</v>
      </c>
      <c r="O48" s="138" t="s">
        <v>120</v>
      </c>
      <c r="P48" s="123"/>
    </row>
    <row r="49" spans="2:17" s="11" customFormat="1" ht="13.5" customHeight="1" x14ac:dyDescent="0.2">
      <c r="B49" s="214" t="s">
        <v>35</v>
      </c>
      <c r="C49" s="215"/>
      <c r="D49" s="178" t="s">
        <v>26</v>
      </c>
      <c r="E49" s="179"/>
      <c r="F49" s="95">
        <v>300</v>
      </c>
      <c r="G49" s="46">
        <f>G48</f>
        <v>112000</v>
      </c>
      <c r="H49" s="147">
        <f t="shared" si="8"/>
        <v>111700</v>
      </c>
      <c r="I49" s="13"/>
      <c r="J49" s="196" t="s">
        <v>124</v>
      </c>
      <c r="K49" s="197"/>
      <c r="L49" s="157" t="s">
        <v>20</v>
      </c>
      <c r="M49" s="158"/>
      <c r="N49" s="138">
        <v>135000</v>
      </c>
      <c r="O49" s="138">
        <f>N49-1000</f>
        <v>134000</v>
      </c>
      <c r="P49" s="123"/>
    </row>
    <row r="50" spans="2:17" s="11" customFormat="1" ht="15" customHeight="1" x14ac:dyDescent="0.2">
      <c r="B50" s="214" t="s">
        <v>31</v>
      </c>
      <c r="C50" s="215"/>
      <c r="D50" s="178" t="str">
        <f>D49</f>
        <v>1500-2000х6000-8000</v>
      </c>
      <c r="E50" s="179"/>
      <c r="F50" s="95">
        <v>300</v>
      </c>
      <c r="G50" s="46">
        <f>G49</f>
        <v>112000</v>
      </c>
      <c r="H50" s="147">
        <f t="shared" si="8"/>
        <v>111700</v>
      </c>
      <c r="I50" s="13"/>
      <c r="J50" s="180" t="s">
        <v>106</v>
      </c>
      <c r="K50" s="181"/>
      <c r="L50" s="157" t="str">
        <f>L51</f>
        <v>1500/2000х6000</v>
      </c>
      <c r="M50" s="158"/>
      <c r="N50" s="154">
        <v>128000</v>
      </c>
      <c r="O50" s="154">
        <f>N50-1000</f>
        <v>127000</v>
      </c>
      <c r="P50" s="123"/>
    </row>
    <row r="51" spans="2:17" s="11" customFormat="1" ht="12" customHeight="1" x14ac:dyDescent="0.2">
      <c r="B51" s="214" t="s">
        <v>24</v>
      </c>
      <c r="C51" s="215"/>
      <c r="D51" s="178" t="s">
        <v>40</v>
      </c>
      <c r="E51" s="179"/>
      <c r="F51" s="95">
        <v>300</v>
      </c>
      <c r="G51" s="46">
        <v>113000</v>
      </c>
      <c r="H51" s="147">
        <f t="shared" si="8"/>
        <v>112700</v>
      </c>
      <c r="I51" s="13"/>
      <c r="J51" s="180" t="s">
        <v>153</v>
      </c>
      <c r="K51" s="181"/>
      <c r="L51" s="157" t="str">
        <f>L52</f>
        <v>1500/2000х6000</v>
      </c>
      <c r="M51" s="158"/>
      <c r="N51" s="154">
        <f>155000-15000</f>
        <v>140000</v>
      </c>
      <c r="O51" s="154">
        <f>N51-1000</f>
        <v>139000</v>
      </c>
      <c r="P51" s="123"/>
    </row>
    <row r="52" spans="2:17" s="11" customFormat="1" ht="12" customHeight="1" x14ac:dyDescent="0.2">
      <c r="B52" s="214" t="s">
        <v>32</v>
      </c>
      <c r="C52" s="215"/>
      <c r="D52" s="178" t="s">
        <v>39</v>
      </c>
      <c r="E52" s="179"/>
      <c r="F52" s="95">
        <v>300</v>
      </c>
      <c r="G52" s="46">
        <f>125000-5000</f>
        <v>120000</v>
      </c>
      <c r="H52" s="110">
        <f t="shared" ref="H52:H53" si="9">G52-300</f>
        <v>119700</v>
      </c>
      <c r="I52" s="13"/>
      <c r="J52" s="180" t="s">
        <v>154</v>
      </c>
      <c r="K52" s="181"/>
      <c r="L52" s="157" t="s">
        <v>53</v>
      </c>
      <c r="M52" s="158"/>
      <c r="N52" s="154">
        <f>165000-10000</f>
        <v>155000</v>
      </c>
      <c r="O52" s="154">
        <v>155000</v>
      </c>
      <c r="P52" s="125"/>
      <c r="Q52" s="111"/>
    </row>
    <row r="53" spans="2:17" s="11" customFormat="1" ht="12" customHeight="1" x14ac:dyDescent="0.2">
      <c r="B53" s="182" t="s">
        <v>94</v>
      </c>
      <c r="C53" s="183"/>
      <c r="D53" s="178" t="s">
        <v>107</v>
      </c>
      <c r="E53" s="179"/>
      <c r="F53" s="95">
        <v>300</v>
      </c>
      <c r="G53" s="46">
        <v>130000</v>
      </c>
      <c r="H53" s="110">
        <f t="shared" si="9"/>
        <v>129700</v>
      </c>
      <c r="I53" s="13"/>
      <c r="J53" s="180" t="s">
        <v>131</v>
      </c>
      <c r="K53" s="181"/>
      <c r="L53" s="157" t="s">
        <v>18</v>
      </c>
      <c r="M53" s="158"/>
      <c r="N53" s="140">
        <v>165000</v>
      </c>
      <c r="O53" s="145">
        <v>160000</v>
      </c>
      <c r="P53" s="128"/>
      <c r="Q53" s="111"/>
    </row>
    <row r="54" spans="2:17" s="11" customFormat="1" ht="15" customHeight="1" x14ac:dyDescent="0.2">
      <c r="B54" s="166" t="s">
        <v>84</v>
      </c>
      <c r="C54" s="167"/>
      <c r="D54" s="167"/>
      <c r="E54" s="167"/>
      <c r="F54" s="167"/>
      <c r="G54" s="167"/>
      <c r="H54" s="168"/>
      <c r="I54" s="13"/>
      <c r="J54" s="204" t="s">
        <v>133</v>
      </c>
      <c r="K54" s="205"/>
      <c r="L54" s="205"/>
      <c r="M54" s="205"/>
      <c r="N54" s="205"/>
      <c r="O54" s="206"/>
      <c r="P54" s="213"/>
      <c r="Q54" s="111"/>
    </row>
    <row r="55" spans="2:17" s="11" customFormat="1" ht="19.5" customHeight="1" x14ac:dyDescent="0.2">
      <c r="B55" s="216" t="s">
        <v>9</v>
      </c>
      <c r="C55" s="217"/>
      <c r="D55" s="219" t="s">
        <v>3</v>
      </c>
      <c r="E55" s="220"/>
      <c r="F55" s="104"/>
      <c r="G55" s="105" t="s">
        <v>42</v>
      </c>
      <c r="H55" s="105" t="s">
        <v>57</v>
      </c>
      <c r="I55" s="13"/>
      <c r="J55" s="155" t="s">
        <v>79</v>
      </c>
      <c r="K55" s="156"/>
      <c r="L55" s="157" t="s">
        <v>16</v>
      </c>
      <c r="M55" s="158"/>
      <c r="N55" s="126" t="s">
        <v>62</v>
      </c>
      <c r="O55" s="126" t="s">
        <v>62</v>
      </c>
      <c r="P55" s="213"/>
      <c r="Q55" s="111"/>
    </row>
    <row r="56" spans="2:17" s="11" customFormat="1" ht="13.5" customHeight="1" x14ac:dyDescent="0.2">
      <c r="B56" s="175" t="s">
        <v>110</v>
      </c>
      <c r="C56" s="176"/>
      <c r="D56" s="175" t="s">
        <v>0</v>
      </c>
      <c r="E56" s="176"/>
      <c r="F56" s="103"/>
      <c r="G56" s="46">
        <f>75500-2500</f>
        <v>73000</v>
      </c>
      <c r="H56" s="46">
        <f t="shared" ref="H56:H59" si="10">G56-200</f>
        <v>72800</v>
      </c>
      <c r="I56" s="13"/>
      <c r="J56" s="196" t="s">
        <v>80</v>
      </c>
      <c r="K56" s="197"/>
      <c r="L56" s="157" t="s">
        <v>18</v>
      </c>
      <c r="M56" s="158"/>
      <c r="N56" s="126" t="s">
        <v>62</v>
      </c>
      <c r="O56" s="126" t="s">
        <v>62</v>
      </c>
      <c r="P56" s="213"/>
      <c r="Q56" s="111"/>
    </row>
    <row r="57" spans="2:17" s="11" customFormat="1" ht="12.95" customHeight="1" x14ac:dyDescent="0.2">
      <c r="B57" s="175" t="s">
        <v>111</v>
      </c>
      <c r="C57" s="176"/>
      <c r="D57" s="175" t="str">
        <f>D56</f>
        <v>1250х2500</v>
      </c>
      <c r="E57" s="176"/>
      <c r="F57" s="103"/>
      <c r="G57" s="46">
        <f>G56</f>
        <v>73000</v>
      </c>
      <c r="H57" s="46">
        <f t="shared" si="10"/>
        <v>72800</v>
      </c>
      <c r="I57" s="13"/>
      <c r="J57" s="155" t="s">
        <v>81</v>
      </c>
      <c r="K57" s="156"/>
      <c r="L57" s="157" t="s">
        <v>18</v>
      </c>
      <c r="M57" s="158"/>
      <c r="N57" s="126" t="s">
        <v>62</v>
      </c>
      <c r="O57" s="126" t="s">
        <v>62</v>
      </c>
      <c r="P57" s="213"/>
      <c r="Q57" s="111"/>
    </row>
    <row r="58" spans="2:17" s="11" customFormat="1" ht="12.95" customHeight="1" x14ac:dyDescent="0.2">
      <c r="B58" s="173" t="s">
        <v>44</v>
      </c>
      <c r="C58" s="174"/>
      <c r="D58" s="175" t="s">
        <v>20</v>
      </c>
      <c r="E58" s="176"/>
      <c r="F58" s="103"/>
      <c r="G58" s="46">
        <f t="shared" ref="G58:G61" si="11">G57</f>
        <v>73000</v>
      </c>
      <c r="H58" s="46">
        <f t="shared" si="10"/>
        <v>72800</v>
      </c>
      <c r="I58" s="13"/>
      <c r="J58" s="155" t="s">
        <v>104</v>
      </c>
      <c r="K58" s="156"/>
      <c r="L58" s="157" t="s">
        <v>18</v>
      </c>
      <c r="M58" s="158"/>
      <c r="N58" s="126" t="s">
        <v>62</v>
      </c>
      <c r="O58" s="126" t="s">
        <v>62</v>
      </c>
      <c r="P58" s="213"/>
      <c r="Q58" s="111"/>
    </row>
    <row r="59" spans="2:17" s="11" customFormat="1" ht="12.95" customHeight="1" x14ac:dyDescent="0.2">
      <c r="B59" s="173" t="s">
        <v>43</v>
      </c>
      <c r="C59" s="174"/>
      <c r="D59" s="175" t="s">
        <v>78</v>
      </c>
      <c r="E59" s="176"/>
      <c r="F59" s="103"/>
      <c r="G59" s="46">
        <f t="shared" si="11"/>
        <v>73000</v>
      </c>
      <c r="H59" s="46">
        <f t="shared" si="10"/>
        <v>72800</v>
      </c>
      <c r="I59" s="13"/>
      <c r="J59" s="155" t="s">
        <v>105</v>
      </c>
      <c r="K59" s="156"/>
      <c r="L59" s="157" t="s">
        <v>18</v>
      </c>
      <c r="M59" s="158"/>
      <c r="N59" s="126" t="s">
        <v>62</v>
      </c>
      <c r="O59" s="126" t="s">
        <v>62</v>
      </c>
      <c r="P59" s="213"/>
      <c r="Q59" s="111"/>
    </row>
    <row r="60" spans="2:17" s="11" customFormat="1" ht="12.95" customHeight="1" x14ac:dyDescent="0.2">
      <c r="B60" s="173" t="s">
        <v>112</v>
      </c>
      <c r="C60" s="174"/>
      <c r="D60" s="175" t="s">
        <v>20</v>
      </c>
      <c r="E60" s="176"/>
      <c r="F60" s="103"/>
      <c r="G60" s="46">
        <f t="shared" si="11"/>
        <v>73000</v>
      </c>
      <c r="H60" s="46">
        <f>G60-200</f>
        <v>72800</v>
      </c>
      <c r="I60" s="13"/>
      <c r="J60" s="155" t="s">
        <v>82</v>
      </c>
      <c r="K60" s="156"/>
      <c r="L60" s="157" t="s">
        <v>18</v>
      </c>
      <c r="M60" s="158"/>
      <c r="N60" s="126" t="s">
        <v>62</v>
      </c>
      <c r="O60" s="126" t="s">
        <v>62</v>
      </c>
      <c r="P60" s="213"/>
      <c r="Q60" s="111"/>
    </row>
    <row r="61" spans="2:17" s="11" customFormat="1" ht="12.95" customHeight="1" x14ac:dyDescent="0.2">
      <c r="B61" s="173" t="s">
        <v>113</v>
      </c>
      <c r="C61" s="174"/>
      <c r="D61" s="175" t="s">
        <v>20</v>
      </c>
      <c r="E61" s="176"/>
      <c r="F61" s="103"/>
      <c r="G61" s="46">
        <f t="shared" si="11"/>
        <v>73000</v>
      </c>
      <c r="H61" s="46">
        <f>G61-200</f>
        <v>72800</v>
      </c>
      <c r="I61" s="13"/>
      <c r="J61" s="243" t="s">
        <v>92</v>
      </c>
      <c r="K61" s="244"/>
      <c r="L61" s="244"/>
      <c r="M61" s="244"/>
      <c r="N61" s="244"/>
      <c r="O61" s="245"/>
      <c r="P61" s="129"/>
      <c r="Q61" s="111"/>
    </row>
    <row r="62" spans="2:17" s="11" customFormat="1" ht="12.95" customHeight="1" x14ac:dyDescent="0.2">
      <c r="B62" s="166" t="s">
        <v>87</v>
      </c>
      <c r="C62" s="167"/>
      <c r="D62" s="167"/>
      <c r="E62" s="167"/>
      <c r="F62" s="167"/>
      <c r="G62" s="167"/>
      <c r="H62" s="168"/>
      <c r="I62" s="13"/>
      <c r="J62" s="166" t="s">
        <v>64</v>
      </c>
      <c r="K62" s="167"/>
      <c r="L62" s="167"/>
      <c r="M62" s="167"/>
      <c r="N62" s="167"/>
      <c r="O62" s="168"/>
    </row>
    <row r="63" spans="2:17" s="11" customFormat="1" ht="12.95" customHeight="1" x14ac:dyDescent="0.2">
      <c r="B63" s="242" t="s">
        <v>9</v>
      </c>
      <c r="C63" s="242"/>
      <c r="D63" s="239" t="s">
        <v>3</v>
      </c>
      <c r="E63" s="239"/>
      <c r="F63" s="105" t="s">
        <v>5</v>
      </c>
      <c r="G63" s="105" t="str">
        <f>F63</f>
        <v>цена  от  пачки</v>
      </c>
      <c r="H63" s="127"/>
      <c r="I63" s="13"/>
      <c r="J63" s="207" t="s">
        <v>69</v>
      </c>
      <c r="K63" s="208"/>
      <c r="L63" s="157" t="s">
        <v>66</v>
      </c>
      <c r="M63" s="158"/>
      <c r="N63" s="186">
        <v>30000</v>
      </c>
      <c r="O63" s="187"/>
    </row>
    <row r="64" spans="2:17" s="11" customFormat="1" ht="10.5" customHeight="1" x14ac:dyDescent="0.2">
      <c r="B64" s="175" t="s">
        <v>135</v>
      </c>
      <c r="C64" s="176"/>
      <c r="D64" s="175" t="s">
        <v>0</v>
      </c>
      <c r="E64" s="176"/>
      <c r="F64" s="74"/>
      <c r="G64" s="130" t="str">
        <f>G65</f>
        <v>под заказ</v>
      </c>
      <c r="H64" s="149" t="str">
        <f>H65</f>
        <v>под заказ</v>
      </c>
      <c r="I64" s="13"/>
      <c r="J64" s="175"/>
      <c r="K64" s="176"/>
      <c r="L64" s="240"/>
      <c r="M64" s="241"/>
      <c r="N64" s="184"/>
      <c r="O64" s="185"/>
      <c r="P64" s="106"/>
    </row>
    <row r="65" spans="2:22" s="11" customFormat="1" ht="13.5" customHeight="1" x14ac:dyDescent="0.2">
      <c r="B65" s="175" t="s">
        <v>114</v>
      </c>
      <c r="C65" s="176"/>
      <c r="D65" s="175" t="s">
        <v>0</v>
      </c>
      <c r="E65" s="176"/>
      <c r="F65" s="46" t="s">
        <v>62</v>
      </c>
      <c r="G65" s="130" t="str">
        <f>F65</f>
        <v>под заказ</v>
      </c>
      <c r="H65" s="149" t="str">
        <f>G65</f>
        <v>под заказ</v>
      </c>
      <c r="I65" s="14"/>
      <c r="P65" s="107"/>
    </row>
    <row r="66" spans="2:22" s="11" customFormat="1" ht="12.95" customHeight="1" x14ac:dyDescent="0.2">
      <c r="B66" s="223" t="s">
        <v>152</v>
      </c>
      <c r="C66" s="224"/>
      <c r="D66" s="224"/>
      <c r="E66" s="224"/>
      <c r="F66" s="224"/>
      <c r="G66" s="224"/>
      <c r="H66" s="225"/>
      <c r="I66" s="14"/>
      <c r="J66" s="166" t="s">
        <v>86</v>
      </c>
      <c r="K66" s="167"/>
      <c r="L66" s="167"/>
      <c r="M66" s="167"/>
      <c r="N66" s="167"/>
      <c r="O66" s="168"/>
      <c r="P66" s="106"/>
      <c r="Q66" s="55"/>
      <c r="R66" s="55"/>
      <c r="S66" s="55"/>
      <c r="T66" s="55"/>
      <c r="U66" s="55"/>
      <c r="V66" s="55"/>
    </row>
    <row r="67" spans="2:22" s="11" customFormat="1" ht="12.95" customHeight="1" x14ac:dyDescent="0.2">
      <c r="B67" s="221" t="s">
        <v>9</v>
      </c>
      <c r="C67" s="221"/>
      <c r="D67" s="164" t="s">
        <v>7</v>
      </c>
      <c r="E67" s="164"/>
      <c r="F67" s="75" t="s">
        <v>47</v>
      </c>
      <c r="G67" s="222" t="s">
        <v>103</v>
      </c>
      <c r="H67" s="222"/>
      <c r="I67" s="133"/>
      <c r="J67" s="171" t="s">
        <v>9</v>
      </c>
      <c r="K67" s="172"/>
      <c r="L67" s="169" t="s">
        <v>7</v>
      </c>
      <c r="M67" s="170"/>
      <c r="N67" s="171" t="s">
        <v>19</v>
      </c>
      <c r="O67" s="172"/>
      <c r="P67" s="106"/>
      <c r="Q67" s="55"/>
      <c r="R67" s="55"/>
      <c r="S67" s="55"/>
      <c r="T67" s="55"/>
      <c r="U67" s="55"/>
      <c r="V67" s="55"/>
    </row>
    <row r="68" spans="2:22" s="11" customFormat="1" ht="12.95" customHeight="1" x14ac:dyDescent="0.2">
      <c r="B68" s="218" t="s">
        <v>136</v>
      </c>
      <c r="C68" s="218"/>
      <c r="D68" s="161" t="s">
        <v>17</v>
      </c>
      <c r="E68" s="161"/>
      <c r="F68" s="124">
        <v>46500</v>
      </c>
      <c r="G68" s="246" t="s">
        <v>62</v>
      </c>
      <c r="H68" s="246"/>
      <c r="I68" s="133"/>
      <c r="J68" s="227" t="s">
        <v>115</v>
      </c>
      <c r="K68" s="228"/>
      <c r="L68" s="169" t="s">
        <v>8</v>
      </c>
      <c r="M68" s="170"/>
      <c r="N68" s="173" t="s">
        <v>62</v>
      </c>
      <c r="O68" s="174"/>
      <c r="P68" s="106"/>
      <c r="Q68" s="55"/>
      <c r="R68" s="55"/>
      <c r="S68" s="55"/>
      <c r="T68" s="55"/>
      <c r="U68" s="55"/>
      <c r="V68" s="55"/>
    </row>
    <row r="69" spans="2:22" s="11" customFormat="1" ht="12.95" customHeight="1" x14ac:dyDescent="0.2">
      <c r="B69" s="165" t="s">
        <v>75</v>
      </c>
      <c r="C69" s="165"/>
      <c r="D69" s="161" t="s">
        <v>15</v>
      </c>
      <c r="E69" s="161"/>
      <c r="F69" s="46">
        <v>42500</v>
      </c>
      <c r="G69" s="177">
        <v>75500</v>
      </c>
      <c r="H69" s="177"/>
      <c r="I69" s="133"/>
      <c r="J69" s="227" t="s">
        <v>36</v>
      </c>
      <c r="K69" s="228"/>
      <c r="L69" s="169" t="s">
        <v>50</v>
      </c>
      <c r="M69" s="170"/>
      <c r="N69" s="173" t="str">
        <f>N68</f>
        <v>под заказ</v>
      </c>
      <c r="O69" s="174"/>
      <c r="P69" s="106"/>
      <c r="Q69" s="55"/>
      <c r="R69" s="55"/>
      <c r="S69" s="55"/>
      <c r="T69" s="55"/>
      <c r="U69" s="55"/>
      <c r="V69" s="55"/>
    </row>
    <row r="70" spans="2:22" s="11" customFormat="1" ht="12.95" customHeight="1" x14ac:dyDescent="0.2">
      <c r="B70" s="165" t="s">
        <v>46</v>
      </c>
      <c r="C70" s="165"/>
      <c r="D70" s="161" t="s">
        <v>15</v>
      </c>
      <c r="E70" s="161"/>
      <c r="F70" s="46">
        <f>F69</f>
        <v>42500</v>
      </c>
      <c r="G70" s="177">
        <f>G69</f>
        <v>75500</v>
      </c>
      <c r="H70" s="177"/>
      <c r="I70" s="133"/>
      <c r="J70" s="227" t="s">
        <v>37</v>
      </c>
      <c r="K70" s="228"/>
      <c r="L70" s="162" t="s">
        <v>8</v>
      </c>
      <c r="M70" s="163"/>
      <c r="N70" s="229" t="str">
        <f>N69</f>
        <v>под заказ</v>
      </c>
      <c r="O70" s="230"/>
      <c r="P70" s="106"/>
      <c r="Q70" s="55"/>
      <c r="R70" s="55"/>
      <c r="S70" s="55"/>
      <c r="T70" s="55"/>
      <c r="U70" s="55"/>
      <c r="V70" s="55"/>
    </row>
    <row r="71" spans="2:22" s="11" customFormat="1" ht="12.95" customHeight="1" x14ac:dyDescent="0.2">
      <c r="B71" s="165" t="s">
        <v>61</v>
      </c>
      <c r="C71" s="165"/>
      <c r="D71" s="161" t="s">
        <v>15</v>
      </c>
      <c r="E71" s="161"/>
      <c r="F71" s="46">
        <f>F69</f>
        <v>42500</v>
      </c>
      <c r="G71" s="177">
        <v>75500</v>
      </c>
      <c r="H71" s="177"/>
      <c r="I71" s="133"/>
      <c r="J71" s="227" t="s">
        <v>38</v>
      </c>
      <c r="K71" s="228"/>
      <c r="L71" s="162" t="s">
        <v>50</v>
      </c>
      <c r="M71" s="163"/>
      <c r="N71" s="229" t="str">
        <f>N70</f>
        <v>под заказ</v>
      </c>
      <c r="O71" s="230"/>
      <c r="P71" s="106"/>
      <c r="Q71" s="55"/>
      <c r="R71" s="55"/>
      <c r="S71" s="55"/>
      <c r="T71" s="55"/>
      <c r="U71" s="55"/>
      <c r="V71" s="55"/>
    </row>
    <row r="72" spans="2:22" s="11" customFormat="1" ht="12.95" customHeight="1" x14ac:dyDescent="0.2">
      <c r="B72" s="164"/>
      <c r="C72" s="165"/>
      <c r="D72" s="161"/>
      <c r="E72" s="161"/>
      <c r="F72" s="46"/>
      <c r="G72" s="177"/>
      <c r="H72" s="177"/>
      <c r="I72" s="133"/>
      <c r="J72" s="227" t="s">
        <v>83</v>
      </c>
      <c r="K72" s="228"/>
      <c r="L72" s="162" t="s">
        <v>15</v>
      </c>
      <c r="M72" s="163"/>
      <c r="N72" s="231" t="s">
        <v>62</v>
      </c>
      <c r="O72" s="232"/>
      <c r="P72" s="106"/>
      <c r="Q72" s="55"/>
      <c r="R72" s="55"/>
      <c r="S72" s="55"/>
      <c r="T72" s="55"/>
      <c r="U72" s="55"/>
      <c r="V72" s="55"/>
    </row>
    <row r="73" spans="2:22" s="11" customFormat="1" ht="12.95" customHeight="1" x14ac:dyDescent="0.2">
      <c r="B73" s="159"/>
      <c r="C73" s="160"/>
      <c r="D73" s="161"/>
      <c r="E73" s="161"/>
      <c r="F73" s="136"/>
      <c r="G73" s="177"/>
      <c r="H73" s="177"/>
      <c r="I73" s="51"/>
      <c r="J73" s="117"/>
      <c r="O73" s="119"/>
      <c r="P73" s="106"/>
      <c r="Q73" s="55"/>
      <c r="R73" s="55"/>
      <c r="S73" s="55"/>
      <c r="T73" s="55"/>
      <c r="U73" s="55"/>
      <c r="V73" s="55"/>
    </row>
    <row r="74" spans="2:22" s="11" customFormat="1" ht="12.95" customHeight="1" x14ac:dyDescent="0.2">
      <c r="B74" s="280" t="s">
        <v>138</v>
      </c>
      <c r="C74" s="281"/>
      <c r="D74" s="281"/>
      <c r="E74" s="281"/>
      <c r="F74" s="281"/>
      <c r="G74" s="281"/>
      <c r="H74" s="282"/>
      <c r="I74" s="51"/>
      <c r="J74" s="72" t="s">
        <v>122</v>
      </c>
      <c r="K74" s="118"/>
      <c r="L74" s="118"/>
      <c r="M74" s="118"/>
      <c r="N74" s="118"/>
      <c r="O74" s="119"/>
      <c r="P74" s="106"/>
      <c r="Q74" s="226"/>
      <c r="R74" s="226"/>
      <c r="S74" s="226"/>
      <c r="T74" s="226"/>
      <c r="U74" s="226"/>
      <c r="V74" s="226"/>
    </row>
    <row r="75" spans="2:22" s="11" customFormat="1" ht="24" customHeight="1" x14ac:dyDescent="0.2">
      <c r="B75" s="283"/>
      <c r="C75" s="284"/>
      <c r="D75" s="284"/>
      <c r="E75" s="284"/>
      <c r="F75" s="284"/>
      <c r="G75" s="284"/>
      <c r="H75" s="285"/>
      <c r="I75" s="135"/>
      <c r="J75" s="134" t="s">
        <v>137</v>
      </c>
      <c r="K75" s="131"/>
      <c r="L75" s="131"/>
      <c r="M75" s="131"/>
      <c r="N75" s="131"/>
      <c r="O75" s="132"/>
      <c r="P75" s="111"/>
      <c r="Q75" s="115"/>
      <c r="R75" s="115"/>
      <c r="S75" s="115"/>
      <c r="T75" s="115"/>
      <c r="U75" s="115"/>
      <c r="V75" s="115"/>
    </row>
    <row r="76" spans="2:22" s="11" customFormat="1" ht="8.1" customHeight="1" x14ac:dyDescent="0.2">
      <c r="B76" s="286"/>
      <c r="C76" s="287"/>
      <c r="D76" s="287"/>
      <c r="E76" s="287"/>
      <c r="F76" s="287"/>
      <c r="G76" s="287"/>
      <c r="H76" s="288"/>
      <c r="I76" s="131"/>
      <c r="J76" s="117"/>
      <c r="K76" s="118"/>
      <c r="L76" s="118"/>
      <c r="M76" s="118"/>
      <c r="N76" s="118"/>
      <c r="O76" s="119"/>
      <c r="P76" s="111"/>
      <c r="Q76" s="55"/>
      <c r="R76" s="55"/>
      <c r="S76" s="55"/>
      <c r="T76" s="55"/>
      <c r="U76" s="55"/>
      <c r="V76" s="55"/>
    </row>
    <row r="77" spans="2:22" ht="7.5" customHeight="1" x14ac:dyDescent="0.2">
      <c r="B77" s="57"/>
      <c r="C77" s="58"/>
      <c r="D77" s="58"/>
      <c r="E77" s="58"/>
      <c r="F77" s="58"/>
      <c r="G77" s="58"/>
      <c r="H77" s="59"/>
      <c r="I77" s="75"/>
      <c r="J77" s="235"/>
      <c r="K77" s="235"/>
      <c r="L77" s="235"/>
      <c r="M77" s="235"/>
      <c r="N77" s="235"/>
      <c r="O77" s="235"/>
      <c r="P77" s="5"/>
      <c r="Q77" s="56"/>
      <c r="R77" s="56"/>
      <c r="S77" s="56"/>
      <c r="T77" s="56"/>
      <c r="U77" s="56"/>
      <c r="V77" s="56"/>
    </row>
    <row r="78" spans="2:22" ht="14.85" customHeight="1" x14ac:dyDescent="0.2">
      <c r="B78" s="236" t="s">
        <v>155</v>
      </c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8"/>
      <c r="P78" s="5"/>
    </row>
    <row r="79" spans="2:22" ht="3.75" customHeight="1" x14ac:dyDescent="0.2">
      <c r="B79" s="76"/>
      <c r="C79" s="77"/>
      <c r="D79" s="77"/>
      <c r="E79" s="77"/>
      <c r="F79" s="77"/>
      <c r="G79" s="77"/>
      <c r="H79" s="77"/>
      <c r="I79" s="52"/>
      <c r="J79" s="53"/>
      <c r="K79" s="53"/>
      <c r="L79" s="53"/>
      <c r="M79" s="53"/>
      <c r="N79" s="53"/>
      <c r="O79" s="54"/>
    </row>
    <row r="80" spans="2:22" ht="14.85" customHeight="1" x14ac:dyDescent="0.2">
      <c r="B80" s="78"/>
      <c r="C80" s="78"/>
      <c r="D80" s="78"/>
      <c r="E80" s="78"/>
      <c r="F80" s="78"/>
      <c r="G80" s="78"/>
      <c r="H80" s="78"/>
      <c r="I80" s="1"/>
      <c r="J80" s="17"/>
      <c r="K80" s="17"/>
      <c r="L80" s="17"/>
      <c r="M80" s="17"/>
      <c r="N80" s="17"/>
      <c r="O80" s="17"/>
    </row>
    <row r="81" spans="1:16" ht="18" customHeight="1" x14ac:dyDescent="0.2">
      <c r="A81" s="5"/>
      <c r="B81" s="234"/>
      <c r="C81" s="234"/>
      <c r="D81" s="234"/>
      <c r="E81" s="234"/>
      <c r="F81" s="121"/>
      <c r="G81" s="15"/>
      <c r="H81" s="16"/>
      <c r="I81" s="1"/>
      <c r="J81" s="120"/>
      <c r="K81" s="88"/>
      <c r="L81" s="88"/>
      <c r="M81" s="88"/>
      <c r="N81" s="88"/>
      <c r="O81" s="88"/>
      <c r="P81" s="5"/>
    </row>
    <row r="82" spans="1:16" ht="31.9" customHeight="1" x14ac:dyDescent="0.2">
      <c r="A82" s="5"/>
      <c r="B82" s="233"/>
      <c r="C82" s="233"/>
      <c r="D82" s="233"/>
      <c r="E82" s="233"/>
      <c r="F82" s="233"/>
      <c r="G82" s="233"/>
      <c r="H82" s="233"/>
      <c r="I82" s="1"/>
      <c r="J82" s="47"/>
      <c r="K82" s="137"/>
      <c r="L82" s="137"/>
      <c r="M82" s="137"/>
      <c r="N82" s="18"/>
      <c r="O82" s="18"/>
      <c r="P82" s="5"/>
    </row>
    <row r="83" spans="1:1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6" ht="20.100000000000001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</sheetData>
  <mergeCells count="301">
    <mergeCell ref="B74:H76"/>
    <mergeCell ref="B28:C28"/>
    <mergeCell ref="B29:C29"/>
    <mergeCell ref="D34:E34"/>
    <mergeCell ref="B50:C50"/>
    <mergeCell ref="B46:C46"/>
    <mergeCell ref="D45:E45"/>
    <mergeCell ref="B45:C45"/>
    <mergeCell ref="B49:C49"/>
    <mergeCell ref="B48:C48"/>
    <mergeCell ref="B47:C47"/>
    <mergeCell ref="D46:E46"/>
    <mergeCell ref="D47:E47"/>
    <mergeCell ref="D48:E48"/>
    <mergeCell ref="D31:E31"/>
    <mergeCell ref="D39:E39"/>
    <mergeCell ref="B37:C37"/>
    <mergeCell ref="B33:C33"/>
    <mergeCell ref="B38:C38"/>
    <mergeCell ref="B39:C39"/>
    <mergeCell ref="B30:C30"/>
    <mergeCell ref="D30:E30"/>
    <mergeCell ref="D28:E28"/>
    <mergeCell ref="D29:E29"/>
    <mergeCell ref="B32:C32"/>
    <mergeCell ref="C2:E2"/>
    <mergeCell ref="M8:O8"/>
    <mergeCell ref="M4:O4"/>
    <mergeCell ref="M3:O3"/>
    <mergeCell ref="K7:O7"/>
    <mergeCell ref="N12:O12"/>
    <mergeCell ref="B16:O16"/>
    <mergeCell ref="J17:O17"/>
    <mergeCell ref="K2:O2"/>
    <mergeCell ref="B10:C10"/>
    <mergeCell ref="B17:H17"/>
    <mergeCell ref="B18:C18"/>
    <mergeCell ref="B13:O13"/>
    <mergeCell ref="J11:O11"/>
    <mergeCell ref="B11:H11"/>
    <mergeCell ref="D18:E18"/>
    <mergeCell ref="B15:O15"/>
    <mergeCell ref="J28:K28"/>
    <mergeCell ref="J29:K29"/>
    <mergeCell ref="J30:K30"/>
    <mergeCell ref="J31:K31"/>
    <mergeCell ref="L28:M28"/>
    <mergeCell ref="L29:M29"/>
    <mergeCell ref="Q24:R24"/>
    <mergeCell ref="J26:K26"/>
    <mergeCell ref="L26:M26"/>
    <mergeCell ref="Q22:R22"/>
    <mergeCell ref="J23:K23"/>
    <mergeCell ref="B25:C25"/>
    <mergeCell ref="J19:K19"/>
    <mergeCell ref="B21:C21"/>
    <mergeCell ref="B23:C23"/>
    <mergeCell ref="D26:E26"/>
    <mergeCell ref="Q19:R19"/>
    <mergeCell ref="Q21:R21"/>
    <mergeCell ref="L23:M23"/>
    <mergeCell ref="J24:K24"/>
    <mergeCell ref="L24:M24"/>
    <mergeCell ref="B22:C22"/>
    <mergeCell ref="D22:E22"/>
    <mergeCell ref="Q25:R25"/>
    <mergeCell ref="B24:C24"/>
    <mergeCell ref="B19:C19"/>
    <mergeCell ref="B20:C20"/>
    <mergeCell ref="D19:E19"/>
    <mergeCell ref="Q27:R27"/>
    <mergeCell ref="J27:K27"/>
    <mergeCell ref="L27:M27"/>
    <mergeCell ref="D25:E25"/>
    <mergeCell ref="B26:C26"/>
    <mergeCell ref="B27:C27"/>
    <mergeCell ref="D27:E27"/>
    <mergeCell ref="J25:K25"/>
    <mergeCell ref="L25:M25"/>
    <mergeCell ref="Q26:R26"/>
    <mergeCell ref="Q18:R18"/>
    <mergeCell ref="S24:T24"/>
    <mergeCell ref="S25:T25"/>
    <mergeCell ref="S26:T26"/>
    <mergeCell ref="Q23:R23"/>
    <mergeCell ref="D20:E20"/>
    <mergeCell ref="D24:E24"/>
    <mergeCell ref="L19:M19"/>
    <mergeCell ref="S18:T18"/>
    <mergeCell ref="S21:T21"/>
    <mergeCell ref="S23:T23"/>
    <mergeCell ref="S22:T22"/>
    <mergeCell ref="J20:K20"/>
    <mergeCell ref="L20:M20"/>
    <mergeCell ref="J18:K18"/>
    <mergeCell ref="S19:T19"/>
    <mergeCell ref="Q20:R20"/>
    <mergeCell ref="S20:T20"/>
    <mergeCell ref="J21:K21"/>
    <mergeCell ref="L21:M21"/>
    <mergeCell ref="J22:K22"/>
    <mergeCell ref="L22:M22"/>
    <mergeCell ref="D21:E21"/>
    <mergeCell ref="L18:M18"/>
    <mergeCell ref="S27:T27"/>
    <mergeCell ref="D23:E23"/>
    <mergeCell ref="S28:T28"/>
    <mergeCell ref="S29:T29"/>
    <mergeCell ref="Q29:R29"/>
    <mergeCell ref="Q28:R28"/>
    <mergeCell ref="Q36:R36"/>
    <mergeCell ref="S36:T36"/>
    <mergeCell ref="S32:T32"/>
    <mergeCell ref="Q30:R30"/>
    <mergeCell ref="S30:T30"/>
    <mergeCell ref="Q31:R31"/>
    <mergeCell ref="S31:T31"/>
    <mergeCell ref="Q35:R35"/>
    <mergeCell ref="S33:T33"/>
    <mergeCell ref="Q33:R33"/>
    <mergeCell ref="Q34:R34"/>
    <mergeCell ref="S34:T34"/>
    <mergeCell ref="Q32:R32"/>
    <mergeCell ref="L31:M31"/>
    <mergeCell ref="J32:K32"/>
    <mergeCell ref="L35:M35"/>
    <mergeCell ref="L36:M36"/>
    <mergeCell ref="L34:M34"/>
    <mergeCell ref="B82:H82"/>
    <mergeCell ref="B81:C81"/>
    <mergeCell ref="D81:E81"/>
    <mergeCell ref="J77:O77"/>
    <mergeCell ref="B78:O78"/>
    <mergeCell ref="D63:E63"/>
    <mergeCell ref="J64:K64"/>
    <mergeCell ref="L64:M64"/>
    <mergeCell ref="B61:C61"/>
    <mergeCell ref="D61:E61"/>
    <mergeCell ref="D65:E65"/>
    <mergeCell ref="G69:H69"/>
    <mergeCell ref="G70:H70"/>
    <mergeCell ref="G72:H72"/>
    <mergeCell ref="G73:H73"/>
    <mergeCell ref="J72:K72"/>
    <mergeCell ref="D67:E67"/>
    <mergeCell ref="D68:E68"/>
    <mergeCell ref="J63:K63"/>
    <mergeCell ref="B63:C63"/>
    <mergeCell ref="J67:K67"/>
    <mergeCell ref="J61:O61"/>
    <mergeCell ref="D70:E70"/>
    <mergeCell ref="G68:H68"/>
    <mergeCell ref="Q74:V74"/>
    <mergeCell ref="L71:M71"/>
    <mergeCell ref="J71:K71"/>
    <mergeCell ref="J70:K70"/>
    <mergeCell ref="N68:O68"/>
    <mergeCell ref="N69:O69"/>
    <mergeCell ref="N70:O70"/>
    <mergeCell ref="N71:O71"/>
    <mergeCell ref="N72:O72"/>
    <mergeCell ref="L69:M69"/>
    <mergeCell ref="L68:M68"/>
    <mergeCell ref="J68:K68"/>
    <mergeCell ref="J69:K69"/>
    <mergeCell ref="L72:M72"/>
    <mergeCell ref="B51:C51"/>
    <mergeCell ref="B55:C55"/>
    <mergeCell ref="B68:C68"/>
    <mergeCell ref="B52:C52"/>
    <mergeCell ref="D55:E55"/>
    <mergeCell ref="B69:C69"/>
    <mergeCell ref="B67:C67"/>
    <mergeCell ref="G67:H67"/>
    <mergeCell ref="D58:E58"/>
    <mergeCell ref="B58:C58"/>
    <mergeCell ref="B66:H66"/>
    <mergeCell ref="B65:C65"/>
    <mergeCell ref="S38:T38"/>
    <mergeCell ref="S35:T35"/>
    <mergeCell ref="Q38:R38"/>
    <mergeCell ref="Q40:R40"/>
    <mergeCell ref="S39:T39"/>
    <mergeCell ref="Q39:R39"/>
    <mergeCell ref="P54:P60"/>
    <mergeCell ref="Q41:R41"/>
    <mergeCell ref="Q42:R42"/>
    <mergeCell ref="S43:T43"/>
    <mergeCell ref="S41:T41"/>
    <mergeCell ref="S42:T42"/>
    <mergeCell ref="Q43:R43"/>
    <mergeCell ref="S40:T40"/>
    <mergeCell ref="L30:M30"/>
    <mergeCell ref="J54:O54"/>
    <mergeCell ref="J35:K35"/>
    <mergeCell ref="J36:K36"/>
    <mergeCell ref="J37:K37"/>
    <mergeCell ref="J38:K38"/>
    <mergeCell ref="J51:K51"/>
    <mergeCell ref="L50:M50"/>
    <mergeCell ref="L51:M51"/>
    <mergeCell ref="L32:M32"/>
    <mergeCell ref="L45:M45"/>
    <mergeCell ref="L42:M42"/>
    <mergeCell ref="J46:K46"/>
    <mergeCell ref="L46:M46"/>
    <mergeCell ref="J45:K45"/>
    <mergeCell ref="J49:K49"/>
    <mergeCell ref="L49:M49"/>
    <mergeCell ref="J50:K50"/>
    <mergeCell ref="J43:K43"/>
    <mergeCell ref="L43:M43"/>
    <mergeCell ref="D32:E32"/>
    <mergeCell ref="J52:K52"/>
    <mergeCell ref="L52:M52"/>
    <mergeCell ref="L57:M57"/>
    <mergeCell ref="J56:K56"/>
    <mergeCell ref="D59:E59"/>
    <mergeCell ref="B56:C56"/>
    <mergeCell ref="L56:M56"/>
    <mergeCell ref="B57:C57"/>
    <mergeCell ref="J55:K55"/>
    <mergeCell ref="J47:O47"/>
    <mergeCell ref="N46:O46"/>
    <mergeCell ref="J58:K58"/>
    <mergeCell ref="B43:C43"/>
    <mergeCell ref="B34:C34"/>
    <mergeCell ref="J34:K34"/>
    <mergeCell ref="L33:M33"/>
    <mergeCell ref="L37:M37"/>
    <mergeCell ref="J48:K48"/>
    <mergeCell ref="L48:M48"/>
    <mergeCell ref="D44:E44"/>
    <mergeCell ref="B42:C42"/>
    <mergeCell ref="D42:E42"/>
    <mergeCell ref="J33:K33"/>
    <mergeCell ref="B31:C31"/>
    <mergeCell ref="J44:K44"/>
    <mergeCell ref="L44:M44"/>
    <mergeCell ref="J42:K42"/>
    <mergeCell ref="B36:C36"/>
    <mergeCell ref="B41:C41"/>
    <mergeCell ref="D41:E41"/>
    <mergeCell ref="D43:E43"/>
    <mergeCell ref="D35:E35"/>
    <mergeCell ref="D36:E36"/>
    <mergeCell ref="D37:E37"/>
    <mergeCell ref="B40:C40"/>
    <mergeCell ref="B44:C44"/>
    <mergeCell ref="D33:E33"/>
    <mergeCell ref="D38:E38"/>
    <mergeCell ref="L38:M38"/>
    <mergeCell ref="J39:K39"/>
    <mergeCell ref="J40:K40"/>
    <mergeCell ref="L39:M39"/>
    <mergeCell ref="L40:M40"/>
    <mergeCell ref="J41:K41"/>
    <mergeCell ref="L41:M41"/>
    <mergeCell ref="D40:E40"/>
    <mergeCell ref="B35:C35"/>
    <mergeCell ref="D50:E50"/>
    <mergeCell ref="L58:M58"/>
    <mergeCell ref="J53:K53"/>
    <mergeCell ref="L53:M53"/>
    <mergeCell ref="B53:C53"/>
    <mergeCell ref="L55:M55"/>
    <mergeCell ref="D49:E49"/>
    <mergeCell ref="B64:C64"/>
    <mergeCell ref="D64:E64"/>
    <mergeCell ref="J57:K57"/>
    <mergeCell ref="B62:H62"/>
    <mergeCell ref="B59:C59"/>
    <mergeCell ref="D57:E57"/>
    <mergeCell ref="D51:E51"/>
    <mergeCell ref="D52:E52"/>
    <mergeCell ref="D53:E53"/>
    <mergeCell ref="B54:H54"/>
    <mergeCell ref="D56:E56"/>
    <mergeCell ref="J62:O62"/>
    <mergeCell ref="N64:O64"/>
    <mergeCell ref="N63:O63"/>
    <mergeCell ref="L63:M63"/>
    <mergeCell ref="J59:K59"/>
    <mergeCell ref="L59:M59"/>
    <mergeCell ref="J60:K60"/>
    <mergeCell ref="L60:M60"/>
    <mergeCell ref="B73:C73"/>
    <mergeCell ref="D73:E73"/>
    <mergeCell ref="L70:M70"/>
    <mergeCell ref="B72:C72"/>
    <mergeCell ref="D72:E72"/>
    <mergeCell ref="J66:O66"/>
    <mergeCell ref="L67:M67"/>
    <mergeCell ref="N67:O67"/>
    <mergeCell ref="B60:C60"/>
    <mergeCell ref="D60:E60"/>
    <mergeCell ref="D69:E69"/>
    <mergeCell ref="B70:C70"/>
    <mergeCell ref="B71:C71"/>
    <mergeCell ref="D71:E71"/>
    <mergeCell ref="G71:H71"/>
  </mergeCells>
  <phoneticPr fontId="0" type="noConversion"/>
  <hyperlinks>
    <hyperlink ref="J9" r:id="rId1"/>
  </hyperlinks>
  <pageMargins left="0.86614173228346458" right="0.19685039370078741" top="0.31496062992125984" bottom="0" header="0.31496062992125984" footer="0"/>
  <pageSetup paperSize="9" scale="80" orientation="portrait" r:id="rId2"/>
  <headerFooter alignWithMargins="0"/>
  <drawing r:id="rId3"/>
  <webPublishItems count="1">
    <webPublishItem id="25219" divId="21-06-04г_25219" sourceType="sheet" destinationFile="F:\Documents and Settings\Менеджер1\Мои документы\прайс-лист\pric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prise</vt:lpstr>
      <vt:lpstr>Лист1</vt:lpstr>
      <vt:lpstr>prise!Область_печати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Пользователь</dc:creator>
  <cp:lastModifiedBy>Галина Потемкина</cp:lastModifiedBy>
  <cp:lastPrinted>2023-12-25T08:57:52Z</cp:lastPrinted>
  <dcterms:created xsi:type="dcterms:W3CDTF">2001-02-28T07:44:40Z</dcterms:created>
  <dcterms:modified xsi:type="dcterms:W3CDTF">2023-12-25T09:10:35Z</dcterms:modified>
</cp:coreProperties>
</file>